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280" activeTab="1"/>
  </bookViews>
  <sheets>
    <sheet name="MARKET PRICE 0825" sheetId="6" r:id="rId1"/>
    <sheet name="FINAL PRICE" sheetId="7" r:id="rId2"/>
    <sheet name="PRICE CALCULATION" sheetId="3" r:id="rId3"/>
    <sheet name="USD PRICE" sheetId="4" r:id="rId4"/>
  </sheets>
  <definedNames>
    <definedName name="_xlnm.Print_Area" localSheetId="0">'MARKET PRICE 0825'!$A$1:$P$30</definedName>
    <definedName name="_xlnm.Print_Area" localSheetId="1">'FINAL PRICE'!$A$1:$P$68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<sst xmlns="http://schemas.openxmlformats.org/spreadsheetml/2006/main" count="542" uniqueCount="103">
  <si>
    <t>Galaxy.ONE</t>
  </si>
  <si>
    <t>Rhapta road , Nairobi. Tel:+254 117 222 666  Email: hello@lionston.co</t>
  </si>
  <si>
    <t>PRICE LIST</t>
  </si>
  <si>
    <t>This Pricelist is valid from 25th,Aug, 2025 00:00  before 15th,Sep,2025</t>
  </si>
  <si>
    <t>BLOCK NO.</t>
  </si>
  <si>
    <t>A1</t>
  </si>
  <si>
    <t>A2</t>
  </si>
  <si>
    <t>A3</t>
  </si>
  <si>
    <t>A4</t>
  </si>
  <si>
    <t>A5</t>
  </si>
  <si>
    <t>A6</t>
  </si>
  <si>
    <t>A7</t>
  </si>
  <si>
    <t>B1</t>
  </si>
  <si>
    <t>B2</t>
  </si>
  <si>
    <t>B3</t>
  </si>
  <si>
    <t>B4</t>
  </si>
  <si>
    <t>B5</t>
  </si>
  <si>
    <t>B6</t>
  </si>
  <si>
    <t>B7</t>
  </si>
  <si>
    <t>TYPE</t>
  </si>
  <si>
    <t>2BR 90.66M2</t>
  </si>
  <si>
    <t>1BR 57.08M2</t>
  </si>
  <si>
    <t>2BR 82.67M2</t>
  </si>
  <si>
    <t>1BR 59.62M2</t>
  </si>
  <si>
    <t>3BR 142.43M2</t>
  </si>
  <si>
    <t>1BR  59.62M2</t>
  </si>
  <si>
    <t>2BR82.67M2</t>
  </si>
  <si>
    <t>15TH FLR</t>
  </si>
  <si>
    <t>14TH FLR</t>
  </si>
  <si>
    <t>13TH FLR</t>
  </si>
  <si>
    <t>12TH FLR</t>
  </si>
  <si>
    <t>11TH FLR</t>
  </si>
  <si>
    <t>10TH FLR</t>
  </si>
  <si>
    <t>9TH FLR</t>
  </si>
  <si>
    <t>8TH FLR</t>
  </si>
  <si>
    <t>7TH FLR</t>
  </si>
  <si>
    <t>6TH FLR</t>
  </si>
  <si>
    <t>5TH FLR</t>
  </si>
  <si>
    <t>4TH FLR</t>
  </si>
  <si>
    <t>3RD FLR</t>
  </si>
  <si>
    <t>2ND FLR
PROMOTION</t>
  </si>
  <si>
    <t>1ST FLR
PROMOTION</t>
  </si>
  <si>
    <t>BOOKING</t>
  </si>
  <si>
    <t>SOLD</t>
  </si>
  <si>
    <t>NOTE：The on-site sales consultant will inform you about the specific payment plan, thank you!</t>
  </si>
  <si>
    <t>FINAL PRICE</t>
  </si>
  <si>
    <t>PRICELIST FOR CASH PAYMENT</t>
  </si>
  <si>
    <t>2BR+90.66M2</t>
  </si>
  <si>
    <t>1BR+59.62M2</t>
  </si>
  <si>
    <t>1BR+ 59.62M2</t>
  </si>
  <si>
    <t>2BR+ 90.66M2</t>
  </si>
  <si>
    <r>
      <rPr>
        <b/>
        <sz val="14"/>
        <color theme="4" tint="-0.5"/>
        <rFont val="Calibri"/>
        <charset val="134"/>
        <scheme val="minor"/>
      </rPr>
      <t>2ND FLR</t>
    </r>
    <r>
      <rPr>
        <b/>
        <sz val="12"/>
        <color theme="4" tint="-0.5"/>
        <rFont val="Calibri"/>
        <charset val="134"/>
        <scheme val="minor"/>
      </rPr>
      <t xml:space="preserve">
PROMOTION</t>
    </r>
  </si>
  <si>
    <r>
      <rPr>
        <b/>
        <sz val="14"/>
        <color theme="4" tint="-0.5"/>
        <rFont val="Calibri"/>
        <charset val="134"/>
        <scheme val="minor"/>
      </rPr>
      <t>1ST FLR</t>
    </r>
    <r>
      <rPr>
        <b/>
        <sz val="12"/>
        <color theme="4" tint="-0.5"/>
        <rFont val="Calibri"/>
        <charset val="134"/>
        <scheme val="minor"/>
      </rPr>
      <t xml:space="preserve">
PROMOTION</t>
    </r>
  </si>
  <si>
    <t>PLAN</t>
  </si>
  <si>
    <t>BLOCK</t>
  </si>
  <si>
    <t>DEPOSIT  AMT</t>
  </si>
  <si>
    <t>FINAL PRICE RANGE</t>
  </si>
  <si>
    <t>DISCOUNT AMT</t>
  </si>
  <si>
    <t>1ST FLOOR</t>
  </si>
  <si>
    <t>15TH FLOOR</t>
  </si>
  <si>
    <t>1BED--57M2</t>
  </si>
  <si>
    <t>A5 , B3</t>
  </si>
  <si>
    <t>----</t>
  </si>
  <si>
    <t>A2 , A3 , B5 , B6</t>
  </si>
  <si>
    <t>1BED--59.62M2</t>
  </si>
  <si>
    <t>A6 , B2</t>
  </si>
  <si>
    <t>2BR--82.67M2</t>
  </si>
  <si>
    <t>A4 , B4</t>
  </si>
  <si>
    <t>2BR--90.66M2</t>
  </si>
  <si>
    <t>A1 , B7</t>
  </si>
  <si>
    <t>3BR--142.43M2</t>
  </si>
  <si>
    <t>A7 , B1</t>
  </si>
  <si>
    <t>CASH PRICE</t>
  </si>
  <si>
    <t>SELLING PRICE</t>
  </si>
  <si>
    <t>DEPOSIT 20%</t>
  </si>
  <si>
    <t>DEPOSIT 30%</t>
  </si>
  <si>
    <t>DEPOSIT 40%</t>
  </si>
  <si>
    <t>DEPOSIT 50%</t>
  </si>
  <si>
    <t>DEPOSIT 100%</t>
  </si>
  <si>
    <t>FULL AMOUNT</t>
  </si>
  <si>
    <t>DEPOSIT</t>
  </si>
  <si>
    <t>1ST INSTALLMENT</t>
  </si>
  <si>
    <t>2ND INSTALLMENT</t>
  </si>
  <si>
    <t>3RD INSTALLMENT</t>
  </si>
  <si>
    <t>4TH INSTALLMENT</t>
  </si>
  <si>
    <t>5TH INSTALLMENT</t>
  </si>
  <si>
    <t>6TH INSTALLMENT</t>
  </si>
  <si>
    <t>7TH INSTALLMENT</t>
  </si>
  <si>
    <t>8TH INSTALLMENT</t>
  </si>
  <si>
    <t>LAST  INSTALLMENT</t>
  </si>
  <si>
    <t>TOTAL TO PAY</t>
  </si>
  <si>
    <t>DEPOSIT 60%</t>
  </si>
  <si>
    <t>DEPOSIT 70%</t>
  </si>
  <si>
    <t>DEPOSIT 80%</t>
  </si>
  <si>
    <t>DEPOSIT  90%</t>
  </si>
  <si>
    <t>LAST INSTALLMENT</t>
  </si>
  <si>
    <t xml:space="preserve">TOTAL TO PAY </t>
  </si>
  <si>
    <t>GALAXY ONE</t>
  </si>
  <si>
    <t>PRICELIST</t>
  </si>
  <si>
    <t>This Pricelist is valid before 15th,Sep,2025</t>
  </si>
  <si>
    <t>2ND FLR</t>
  </si>
  <si>
    <t>1ST FLR</t>
  </si>
  <si>
    <t>CASH PRICE LIST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</si>
</sst>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#,##0.00_ "/>
  </numFmts>
  <fonts count="47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48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u/>
      <sz val="20"/>
      <color theme="1"/>
      <name val="Calibri"/>
      <charset val="134"/>
      <scheme val="minor"/>
    </font>
    <font>
      <b/>
      <sz val="14"/>
      <color rgb="FFFF0000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2"/>
      <color rgb="FFFF0000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sz val="10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48"/>
      <color theme="1"/>
      <name val="宋体"/>
      <charset val="134"/>
    </font>
    <font>
      <b/>
      <sz val="16"/>
      <color theme="4" tint="-0.5"/>
      <name val="Calibri"/>
      <charset val="134"/>
      <scheme val="minor"/>
    </font>
    <font>
      <b/>
      <sz val="22"/>
      <color rgb="FFFF0000"/>
      <name val="Calibri"/>
      <charset val="134"/>
      <scheme val="minor"/>
    </font>
    <font>
      <b/>
      <u/>
      <sz val="26"/>
      <color theme="4" tint="-0.5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18"/>
      <color rgb="FFFF0000"/>
      <name val="Calibri"/>
      <charset val="134"/>
      <scheme val="minor"/>
    </font>
    <font>
      <b/>
      <sz val="13"/>
      <color rgb="FFFF0000"/>
      <name val="Calibri"/>
      <charset val="134"/>
      <scheme val="minor"/>
    </font>
    <font>
      <b/>
      <sz val="14"/>
      <color rgb="FFFFFF00"/>
      <name val="Calibri"/>
      <charset val="134"/>
      <scheme val="minor"/>
    </font>
    <font>
      <sz val="13"/>
      <name val="Calibri"/>
      <charset val="134"/>
      <scheme val="minor"/>
    </font>
    <font>
      <b/>
      <sz val="26"/>
      <color theme="1"/>
      <name val="Calibri"/>
      <charset val="134"/>
      <scheme val="minor"/>
    </font>
    <font>
      <b/>
      <sz val="14"/>
      <color theme="4" tint="-0.5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2"/>
      <color theme="4" tint="-0.5"/>
      <name val="Calibri"/>
      <charset val="134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C8495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6" borderId="20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17" borderId="23" applyNumberFormat="0" applyAlignment="0" applyProtection="0">
      <alignment vertical="center"/>
    </xf>
    <xf numFmtId="0" fontId="36" fillId="18" borderId="24" applyNumberFormat="0" applyAlignment="0" applyProtection="0">
      <alignment vertical="center"/>
    </xf>
    <xf numFmtId="0" fontId="37" fillId="18" borderId="23" applyNumberFormat="0" applyAlignment="0" applyProtection="0">
      <alignment vertical="center"/>
    </xf>
    <xf numFmtId="0" fontId="38" fillId="19" borderId="25" applyNumberFormat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5" fillId="40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</cellStyleXfs>
  <cellXfs count="16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80" fontId="7" fillId="2" borderId="1" xfId="0" applyNumberFormat="1" applyFont="1" applyFill="1" applyBorder="1" applyAlignment="1">
      <alignment horizontal="center" vertical="center"/>
    </xf>
    <xf numFmtId="180" fontId="9" fillId="0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180" fontId="9" fillId="5" borderId="0" xfId="0" applyNumberFormat="1" applyFont="1" applyFill="1" applyBorder="1" applyAlignment="1">
      <alignment horizontal="center" vertical="center"/>
    </xf>
    <xf numFmtId="180" fontId="9" fillId="5" borderId="0" xfId="0" applyNumberFormat="1" applyFont="1" applyFill="1" applyAlignment="1">
      <alignment horizontal="center" vertical="center"/>
    </xf>
    <xf numFmtId="180" fontId="9" fillId="6" borderId="2" xfId="0" applyNumberFormat="1" applyFont="1" applyFill="1" applyBorder="1" applyAlignment="1">
      <alignment horizontal="center" vertical="center"/>
    </xf>
    <xf numFmtId="180" fontId="9" fillId="7" borderId="2" xfId="0" applyNumberFormat="1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wrapText="1"/>
    </xf>
    <xf numFmtId="180" fontId="9" fillId="5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80" fontId="8" fillId="0" borderId="0" xfId="0" applyNumberFormat="1" applyFont="1" applyFill="1" applyAlignment="1">
      <alignment horizontal="center" vertical="center"/>
    </xf>
    <xf numFmtId="180" fontId="8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180" fontId="0" fillId="0" borderId="0" xfId="0" applyNumberFormat="1"/>
    <xf numFmtId="10" fontId="0" fillId="0" borderId="0" xfId="0" applyNumberFormat="1" applyAlignment="1">
      <alignment horizontal="center"/>
    </xf>
    <xf numFmtId="180" fontId="0" fillId="0" borderId="0" xfId="0" applyNumberFormat="1" applyFill="1"/>
    <xf numFmtId="10" fontId="0" fillId="0" borderId="0" xfId="0" applyNumberFormat="1"/>
    <xf numFmtId="0" fontId="0" fillId="0" borderId="0" xfId="0" applyAlignment="1">
      <alignment horizontal="center"/>
    </xf>
    <xf numFmtId="0" fontId="5" fillId="8" borderId="2" xfId="0" applyFont="1" applyFill="1" applyBorder="1" applyAlignment="1">
      <alignment horizontal="center"/>
    </xf>
    <xf numFmtId="180" fontId="5" fillId="0" borderId="0" xfId="0" applyNumberFormat="1" applyFont="1" applyFill="1" applyAlignment="1"/>
    <xf numFmtId="180" fontId="5" fillId="11" borderId="0" xfId="0" applyNumberFormat="1" applyFont="1" applyFill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2" xfId="0" applyFont="1" applyBorder="1"/>
    <xf numFmtId="180" fontId="1" fillId="12" borderId="2" xfId="0" applyNumberFormat="1" applyFont="1" applyFill="1" applyBorder="1"/>
    <xf numFmtId="180" fontId="1" fillId="0" borderId="2" xfId="0" applyNumberFormat="1" applyFont="1" applyBorder="1"/>
    <xf numFmtId="10" fontId="1" fillId="0" borderId="2" xfId="0" applyNumberFormat="1" applyFont="1" applyBorder="1" applyAlignment="1">
      <alignment horizontal="center"/>
    </xf>
    <xf numFmtId="180" fontId="1" fillId="0" borderId="0" xfId="0" applyNumberFormat="1" applyFont="1" applyFill="1"/>
    <xf numFmtId="10" fontId="1" fillId="0" borderId="2" xfId="0" applyNumberFormat="1" applyFont="1" applyBorder="1"/>
    <xf numFmtId="0" fontId="11" fillId="11" borderId="2" xfId="0" applyFont="1" applyFill="1" applyBorder="1"/>
    <xf numFmtId="9" fontId="0" fillId="0" borderId="2" xfId="0" applyNumberFormat="1" applyBorder="1"/>
    <xf numFmtId="180" fontId="0" fillId="0" borderId="2" xfId="0" applyNumberFormat="1" applyBorder="1"/>
    <xf numFmtId="10" fontId="0" fillId="0" borderId="2" xfId="0" applyNumberFormat="1" applyBorder="1" applyAlignment="1">
      <alignment horizontal="center"/>
    </xf>
    <xf numFmtId="10" fontId="0" fillId="0" borderId="2" xfId="0" applyNumberFormat="1" applyBorder="1"/>
    <xf numFmtId="0" fontId="1" fillId="11" borderId="2" xfId="0" applyFont="1" applyFill="1" applyBorder="1"/>
    <xf numFmtId="0" fontId="0" fillId="0" borderId="2" xfId="0" applyBorder="1"/>
    <xf numFmtId="0" fontId="1" fillId="9" borderId="2" xfId="0" applyFont="1" applyFill="1" applyBorder="1"/>
    <xf numFmtId="10" fontId="1" fillId="9" borderId="2" xfId="0" applyNumberFormat="1" applyFont="1" applyFill="1" applyBorder="1"/>
    <xf numFmtId="180" fontId="1" fillId="9" borderId="2" xfId="0" applyNumberFormat="1" applyFont="1" applyFill="1" applyBorder="1"/>
    <xf numFmtId="180" fontId="1" fillId="9" borderId="0" xfId="0" applyNumberFormat="1" applyFont="1" applyFill="1"/>
    <xf numFmtId="0" fontId="11" fillId="11" borderId="3" xfId="0" applyFont="1" applyFill="1" applyBorder="1"/>
    <xf numFmtId="10" fontId="0" fillId="0" borderId="3" xfId="0" applyNumberFormat="1" applyBorder="1"/>
    <xf numFmtId="180" fontId="0" fillId="0" borderId="3" xfId="0" applyNumberFormat="1" applyBorder="1"/>
    <xf numFmtId="10" fontId="12" fillId="0" borderId="3" xfId="0" applyNumberFormat="1" applyFont="1" applyBorder="1"/>
    <xf numFmtId="0" fontId="1" fillId="11" borderId="4" xfId="0" applyFont="1" applyFill="1" applyBorder="1"/>
    <xf numFmtId="180" fontId="0" fillId="0" borderId="4" xfId="0" applyNumberFormat="1" applyBorder="1"/>
    <xf numFmtId="10" fontId="0" fillId="0" borderId="4" xfId="0" applyNumberFormat="1" applyBorder="1"/>
    <xf numFmtId="0" fontId="1" fillId="9" borderId="0" xfId="0" applyFont="1" applyFill="1"/>
    <xf numFmtId="0" fontId="11" fillId="0" borderId="0" xfId="0" applyFont="1" applyAlignment="1">
      <alignment horizontal="left"/>
    </xf>
    <xf numFmtId="9" fontId="11" fillId="0" borderId="2" xfId="0" applyNumberFormat="1" applyFont="1" applyBorder="1"/>
    <xf numFmtId="180" fontId="11" fillId="12" borderId="2" xfId="0" applyNumberFormat="1" applyFont="1" applyFill="1" applyBorder="1"/>
    <xf numFmtId="180" fontId="0" fillId="0" borderId="0" xfId="0" applyNumberFormat="1" applyBorder="1"/>
    <xf numFmtId="0" fontId="0" fillId="0" borderId="0" xfId="0" applyBorder="1"/>
    <xf numFmtId="0" fontId="0" fillId="0" borderId="2" xfId="0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0" fillId="0" borderId="5" xfId="0" applyBorder="1" applyAlignment="1">
      <alignment horizontal="center"/>
    </xf>
    <xf numFmtId="0" fontId="6" fillId="11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left" vertical="center" wrapText="1"/>
    </xf>
    <xf numFmtId="0" fontId="7" fillId="13" borderId="2" xfId="0" applyFont="1" applyFill="1" applyBorder="1" applyAlignment="1">
      <alignment horizontal="center" vertical="center" wrapText="1"/>
    </xf>
    <xf numFmtId="180" fontId="6" fillId="13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180" fontId="6" fillId="5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80" fontId="6" fillId="0" borderId="2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 wrapText="1"/>
    </xf>
    <xf numFmtId="180" fontId="5" fillId="13" borderId="2" xfId="0" applyNumberFormat="1" applyFont="1" applyFill="1" applyBorder="1" applyAlignment="1">
      <alignment horizontal="center" vertical="center"/>
    </xf>
    <xf numFmtId="180" fontId="5" fillId="5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180" fontId="5" fillId="5" borderId="2" xfId="0" applyNumberFormat="1" applyFont="1" applyFill="1" applyBorder="1" applyAlignment="1">
      <alignment vertical="center"/>
    </xf>
    <xf numFmtId="0" fontId="15" fillId="0" borderId="0" xfId="0" applyFont="1" applyAlignment="1"/>
    <xf numFmtId="180" fontId="6" fillId="5" borderId="3" xfId="0" applyNumberFormat="1" applyFont="1" applyFill="1" applyBorder="1" applyAlignment="1">
      <alignment horizontal="center" vertical="center"/>
    </xf>
    <xf numFmtId="180" fontId="5" fillId="5" borderId="3" xfId="0" applyNumberFormat="1" applyFont="1" applyFill="1" applyBorder="1" applyAlignment="1">
      <alignment horizontal="center" vertical="center"/>
    </xf>
    <xf numFmtId="180" fontId="6" fillId="5" borderId="4" xfId="0" applyNumberFormat="1" applyFont="1" applyFill="1" applyBorder="1" applyAlignment="1">
      <alignment horizontal="center" vertical="center"/>
    </xf>
    <xf numFmtId="180" fontId="5" fillId="5" borderId="4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80" fontId="6" fillId="5" borderId="6" xfId="0" applyNumberFormat="1" applyFont="1" applyFill="1" applyBorder="1" applyAlignment="1">
      <alignment horizontal="center" vertical="center"/>
    </xf>
    <xf numFmtId="180" fontId="6" fillId="5" borderId="7" xfId="0" applyNumberFormat="1" applyFont="1" applyFill="1" applyBorder="1" applyAlignment="1">
      <alignment horizontal="center" vertical="center"/>
    </xf>
    <xf numFmtId="180" fontId="5" fillId="5" borderId="7" xfId="0" applyNumberFormat="1" applyFont="1" applyFill="1" applyBorder="1" applyAlignment="1">
      <alignment horizontal="center" vertical="center"/>
    </xf>
    <xf numFmtId="180" fontId="5" fillId="5" borderId="8" xfId="0" applyNumberFormat="1" applyFont="1" applyFill="1" applyBorder="1" applyAlignment="1">
      <alignment horizontal="center" vertical="center"/>
    </xf>
    <xf numFmtId="0" fontId="13" fillId="0" borderId="0" xfId="0" applyFont="1" applyAlignment="1"/>
    <xf numFmtId="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80" fontId="7" fillId="2" borderId="9" xfId="0" applyNumberFormat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180" fontId="22" fillId="10" borderId="11" xfId="0" applyNumberFormat="1" applyFont="1" applyFill="1" applyBorder="1" applyAlignment="1">
      <alignment horizontal="center" vertical="center"/>
    </xf>
    <xf numFmtId="180" fontId="22" fillId="10" borderId="12" xfId="0" applyNumberFormat="1" applyFont="1" applyFill="1" applyBorder="1" applyAlignment="1">
      <alignment horizontal="center" vertical="center"/>
    </xf>
    <xf numFmtId="180" fontId="6" fillId="14" borderId="12" xfId="0" applyNumberFormat="1" applyFont="1" applyFill="1" applyBorder="1" applyAlignment="1">
      <alignment horizontal="center" vertical="center"/>
    </xf>
    <xf numFmtId="180" fontId="6" fillId="14" borderId="13" xfId="0" applyNumberFormat="1" applyFont="1" applyFill="1" applyBorder="1" applyAlignment="1">
      <alignment horizontal="center" vertical="center"/>
    </xf>
    <xf numFmtId="180" fontId="6" fillId="14" borderId="2" xfId="0" applyNumberFormat="1" applyFont="1" applyFill="1" applyBorder="1" applyAlignment="1">
      <alignment horizontal="center" vertical="center"/>
    </xf>
    <xf numFmtId="180" fontId="6" fillId="7" borderId="2" xfId="0" applyNumberFormat="1" applyFont="1" applyFill="1" applyBorder="1" applyAlignment="1">
      <alignment horizontal="center" vertical="center"/>
    </xf>
    <xf numFmtId="180" fontId="22" fillId="10" borderId="2" xfId="0" applyNumberFormat="1" applyFont="1" applyFill="1" applyBorder="1" applyAlignment="1">
      <alignment horizontal="center" vertical="center"/>
    </xf>
    <xf numFmtId="180" fontId="6" fillId="7" borderId="13" xfId="0" applyNumberFormat="1" applyFont="1" applyFill="1" applyBorder="1" applyAlignment="1">
      <alignment horizontal="center" vertical="center"/>
    </xf>
    <xf numFmtId="180" fontId="6" fillId="7" borderId="3" xfId="0" applyNumberFormat="1" applyFont="1" applyFill="1" applyBorder="1" applyAlignment="1">
      <alignment horizontal="center" vertical="center"/>
    </xf>
    <xf numFmtId="180" fontId="6" fillId="7" borderId="11" xfId="0" applyNumberFormat="1" applyFont="1" applyFill="1" applyBorder="1" applyAlignment="1">
      <alignment horizontal="center" vertical="center"/>
    </xf>
    <xf numFmtId="180" fontId="6" fillId="5" borderId="12" xfId="0" applyNumberFormat="1" applyFont="1" applyFill="1" applyBorder="1" applyAlignment="1">
      <alignment horizontal="center" vertical="center"/>
    </xf>
    <xf numFmtId="180" fontId="6" fillId="5" borderId="13" xfId="0" applyNumberFormat="1" applyFont="1" applyFill="1" applyBorder="1" applyAlignment="1">
      <alignment horizontal="center" vertical="center"/>
    </xf>
    <xf numFmtId="0" fontId="23" fillId="15" borderId="10" xfId="0" applyFont="1" applyFill="1" applyBorder="1" applyAlignment="1">
      <alignment horizontal="center" vertical="center" wrapText="1"/>
    </xf>
    <xf numFmtId="180" fontId="6" fillId="5" borderId="14" xfId="0" applyNumberFormat="1" applyFont="1" applyFill="1" applyBorder="1" applyAlignment="1">
      <alignment horizontal="center" vertical="center"/>
    </xf>
    <xf numFmtId="180" fontId="6" fillId="5" borderId="15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80" fontId="9" fillId="7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10" borderId="1" xfId="0" applyFill="1" applyBorder="1" applyAlignment="1">
      <alignment horizontal="center" vertical="center"/>
    </xf>
    <xf numFmtId="180" fontId="9" fillId="1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80" fontId="24" fillId="0" borderId="11" xfId="0" applyNumberFormat="1" applyFont="1" applyFill="1" applyBorder="1" applyAlignment="1">
      <alignment horizontal="center" vertical="center"/>
    </xf>
    <xf numFmtId="180" fontId="21" fillId="2" borderId="1" xfId="0" applyNumberFormat="1" applyFont="1" applyFill="1" applyBorder="1" applyAlignment="1">
      <alignment horizontal="center" vertical="center"/>
    </xf>
    <xf numFmtId="180" fontId="6" fillId="7" borderId="12" xfId="0" applyNumberFormat="1" applyFont="1" applyFill="1" applyBorder="1" applyAlignment="1">
      <alignment horizontal="center" vertical="center"/>
    </xf>
    <xf numFmtId="180" fontId="22" fillId="10" borderId="16" xfId="0" applyNumberFormat="1" applyFont="1" applyFill="1" applyBorder="1" applyAlignment="1">
      <alignment horizontal="center" vertical="center"/>
    </xf>
    <xf numFmtId="180" fontId="22" fillId="10" borderId="17" xfId="0" applyNumberFormat="1" applyFont="1" applyFill="1" applyBorder="1" applyAlignment="1">
      <alignment horizontal="center" vertical="center"/>
    </xf>
    <xf numFmtId="180" fontId="6" fillId="7" borderId="17" xfId="0" applyNumberFormat="1" applyFont="1" applyFill="1" applyBorder="1" applyAlignment="1">
      <alignment horizontal="center" vertical="center"/>
    </xf>
    <xf numFmtId="180" fontId="6" fillId="5" borderId="16" xfId="0" applyNumberFormat="1" applyFont="1" applyFill="1" applyBorder="1" applyAlignment="1">
      <alignment horizontal="center" vertical="center"/>
    </xf>
    <xf numFmtId="180" fontId="6" fillId="5" borderId="8" xfId="0" applyNumberFormat="1" applyFont="1" applyFill="1" applyBorder="1" applyAlignment="1">
      <alignment horizontal="center" vertical="center"/>
    </xf>
    <xf numFmtId="180" fontId="6" fillId="5" borderId="17" xfId="0" applyNumberFormat="1" applyFont="1" applyFill="1" applyBorder="1" applyAlignment="1">
      <alignment horizontal="center" vertical="center"/>
    </xf>
    <xf numFmtId="180" fontId="22" fillId="10" borderId="8" xfId="0" applyNumberFormat="1" applyFont="1" applyFill="1" applyBorder="1" applyAlignment="1">
      <alignment horizontal="center" vertical="center"/>
    </xf>
    <xf numFmtId="180" fontId="6" fillId="7" borderId="8" xfId="0" applyNumberFormat="1" applyFont="1" applyFill="1" applyBorder="1" applyAlignment="1">
      <alignment horizontal="center" vertical="center"/>
    </xf>
    <xf numFmtId="180" fontId="6" fillId="5" borderId="18" xfId="0" applyNumberFormat="1" applyFont="1" applyFill="1" applyBorder="1" applyAlignment="1">
      <alignment horizontal="center" vertical="center"/>
    </xf>
    <xf numFmtId="180" fontId="6" fillId="5" borderId="19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6" fillId="10" borderId="10" xfId="0" applyFont="1" applyFill="1" applyBorder="1" applyAlignment="1">
      <alignment horizontal="center" vertical="center" wrapText="1"/>
    </xf>
    <xf numFmtId="180" fontId="6" fillId="13" borderId="2" xfId="0" applyNumberFormat="1" applyFont="1" applyFill="1" applyBorder="1" applyAlignment="1" quotePrefix="1">
      <alignment horizontal="center" vertical="center"/>
    </xf>
    <xf numFmtId="180" fontId="5" fillId="13" borderId="2" xfId="0" applyNumberFormat="1" applyFont="1" applyFill="1" applyBorder="1" applyAlignment="1" quotePrefix="1">
      <alignment horizontal="center" vertical="center"/>
    </xf>
    <xf numFmtId="180" fontId="6" fillId="5" borderId="2" xfId="0" applyNumberFormat="1" applyFont="1" applyFill="1" applyBorder="1" applyAlignment="1" quotePrefix="1">
      <alignment horizontal="center" vertical="center"/>
    </xf>
    <xf numFmtId="180" fontId="5" fillId="5" borderId="2" xfId="0" applyNumberFormat="1" applyFont="1" applyFill="1" applyBorder="1" applyAlignment="1" quotePrefix="1">
      <alignment horizontal="center" vertical="center"/>
    </xf>
    <xf numFmtId="180" fontId="6" fillId="0" borderId="2" xfId="0" applyNumberFormat="1" applyFont="1" applyFill="1" applyBorder="1" applyAlignment="1" quotePrefix="1">
      <alignment horizontal="center" vertical="center"/>
    </xf>
    <xf numFmtId="180" fontId="6" fillId="5" borderId="3" xfId="0" applyNumberFormat="1" applyFont="1" applyFill="1" applyBorder="1" applyAlignment="1" quotePrefix="1">
      <alignment horizontal="center" vertical="center"/>
    </xf>
    <xf numFmtId="180" fontId="6" fillId="5" borderId="4" xfId="0" applyNumberFormat="1" applyFont="1" applyFill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AC087"/>
      <color rgb="00E1A19F"/>
      <color rgb="00D6FB7D"/>
      <color rgb="00FC8495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17780</xdr:colOff>
      <xdr:row>4</xdr:row>
      <xdr:rowOff>63500</xdr:rowOff>
    </xdr:from>
    <xdr:to>
      <xdr:col>15</xdr:col>
      <xdr:colOff>17780</xdr:colOff>
      <xdr:row>4</xdr:row>
      <xdr:rowOff>63500</xdr:rowOff>
    </xdr:to>
    <xdr:cxnSp>
      <xdr:nvCxnSpPr>
        <xdr:cNvPr id="2" name="直接连接符 1"/>
        <xdr:cNvCxnSpPr/>
      </xdr:nvCxnSpPr>
      <xdr:spPr>
        <a:xfrm>
          <a:off x="17780" y="1771650"/>
          <a:ext cx="17678400" cy="0"/>
        </a:xfrm>
        <a:prstGeom prst="line">
          <a:avLst/>
        </a:prstGeom>
        <a:ln w="31750" cap="sq" cmpd="dbl">
          <a:solidFill>
            <a:sysClr val="windowText" lastClr="00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17780</xdr:colOff>
      <xdr:row>4</xdr:row>
      <xdr:rowOff>63500</xdr:rowOff>
    </xdr:from>
    <xdr:to>
      <xdr:col>15</xdr:col>
      <xdr:colOff>17780</xdr:colOff>
      <xdr:row>4</xdr:row>
      <xdr:rowOff>63500</xdr:rowOff>
    </xdr:to>
    <xdr:cxnSp>
      <xdr:nvCxnSpPr>
        <xdr:cNvPr id="3" name="直接连接符 2"/>
        <xdr:cNvCxnSpPr/>
      </xdr:nvCxnSpPr>
      <xdr:spPr>
        <a:xfrm>
          <a:off x="17780" y="1771650"/>
          <a:ext cx="17678400" cy="0"/>
        </a:xfrm>
        <a:prstGeom prst="line">
          <a:avLst/>
        </a:prstGeom>
        <a:ln w="31750" cap="sq" cmpd="dbl">
          <a:solidFill>
            <a:sysClr val="windowText" lastClr="00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17780</xdr:colOff>
      <xdr:row>4</xdr:row>
      <xdr:rowOff>63500</xdr:rowOff>
    </xdr:from>
    <xdr:to>
      <xdr:col>15</xdr:col>
      <xdr:colOff>17780</xdr:colOff>
      <xdr:row>4</xdr:row>
      <xdr:rowOff>63500</xdr:rowOff>
    </xdr:to>
    <xdr:cxnSp>
      <xdr:nvCxnSpPr>
        <xdr:cNvPr id="2" name="直接连接符 1"/>
        <xdr:cNvCxnSpPr/>
      </xdr:nvCxnSpPr>
      <xdr:spPr>
        <a:xfrm>
          <a:off x="17780" y="1676400"/>
          <a:ext cx="14750415" cy="0"/>
        </a:xfrm>
        <a:prstGeom prst="line">
          <a:avLst/>
        </a:prstGeom>
        <a:ln w="31750" cap="sq" cmpd="dbl">
          <a:solidFill>
            <a:sysClr val="windowText" lastClr="00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8"/>
  <sheetViews>
    <sheetView view="pageBreakPreview" zoomScale="50" zoomScaleNormal="55" workbookViewId="0">
      <selection activeCell="F22" sqref="F22"/>
    </sheetView>
  </sheetViews>
  <sheetFormatPr defaultColWidth="8.66363636363636" defaultRowHeight="14.5"/>
  <cols>
    <col min="1" max="1" width="15.6" style="1" customWidth="1"/>
    <col min="2" max="10" width="16.9636363636364" style="2" customWidth="1"/>
    <col min="11" max="11" width="16.9636363636364" style="3" customWidth="1"/>
    <col min="12" max="15" width="16.9636363636364" style="2" customWidth="1"/>
    <col min="16" max="16" width="2.83636363636364" customWidth="1"/>
  </cols>
  <sheetData>
    <row r="1" ht="61.5" spans="1:15">
      <c r="A1" s="77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1" spans="1:15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ht="33.5" spans="1:15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ht="18.5" spans="1:1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ht="16.25" spans="2:15">
      <c r="B5" s="9"/>
      <c r="C5" s="9"/>
      <c r="D5" s="9"/>
      <c r="E5" s="9"/>
      <c r="F5" s="10"/>
      <c r="G5" s="9"/>
      <c r="H5" s="9"/>
      <c r="I5" s="9"/>
      <c r="J5" s="9"/>
      <c r="K5" s="30"/>
      <c r="L5" s="9"/>
      <c r="M5" s="9"/>
      <c r="N5" s="9"/>
      <c r="O5" s="9"/>
    </row>
    <row r="6" customFormat="1" ht="32" customHeight="1" spans="1:15">
      <c r="A6" s="117" t="s">
        <v>4</v>
      </c>
      <c r="B6" s="118" t="s">
        <v>5</v>
      </c>
      <c r="C6" s="119" t="s">
        <v>6</v>
      </c>
      <c r="D6" s="119" t="s">
        <v>7</v>
      </c>
      <c r="E6" s="118" t="s">
        <v>8</v>
      </c>
      <c r="F6" s="120" t="s">
        <v>9</v>
      </c>
      <c r="G6" s="119" t="s">
        <v>10</v>
      </c>
      <c r="H6" s="121" t="s">
        <v>11</v>
      </c>
      <c r="I6" s="121" t="s">
        <v>12</v>
      </c>
      <c r="J6" s="119" t="s">
        <v>13</v>
      </c>
      <c r="K6" s="148" t="s">
        <v>14</v>
      </c>
      <c r="L6" s="118" t="s">
        <v>15</v>
      </c>
      <c r="M6" s="119" t="s">
        <v>16</v>
      </c>
      <c r="N6" s="119" t="s">
        <v>17</v>
      </c>
      <c r="O6" s="118" t="s">
        <v>18</v>
      </c>
    </row>
    <row r="7" customFormat="1" ht="32" customHeight="1" spans="1:15">
      <c r="A7" s="117" t="s">
        <v>19</v>
      </c>
      <c r="B7" s="122" t="s">
        <v>20</v>
      </c>
      <c r="C7" s="123" t="s">
        <v>21</v>
      </c>
      <c r="D7" s="123" t="s">
        <v>21</v>
      </c>
      <c r="E7" s="122" t="s">
        <v>22</v>
      </c>
      <c r="F7" s="123" t="s">
        <v>21</v>
      </c>
      <c r="G7" s="123" t="s">
        <v>23</v>
      </c>
      <c r="H7" s="124" t="s">
        <v>24</v>
      </c>
      <c r="I7" s="124" t="s">
        <v>24</v>
      </c>
      <c r="J7" s="123" t="s">
        <v>25</v>
      </c>
      <c r="K7" s="123" t="s">
        <v>21</v>
      </c>
      <c r="L7" s="122" t="s">
        <v>26</v>
      </c>
      <c r="M7" s="123" t="s">
        <v>21</v>
      </c>
      <c r="N7" s="123" t="s">
        <v>21</v>
      </c>
      <c r="O7" s="122" t="s">
        <v>20</v>
      </c>
    </row>
    <row r="8" ht="37" customHeight="1" spans="1:15">
      <c r="A8" s="125" t="s">
        <v>27</v>
      </c>
      <c r="B8" s="126">
        <v>16309000</v>
      </c>
      <c r="C8" s="127">
        <v>10269000</v>
      </c>
      <c r="D8" s="127">
        <v>10269000</v>
      </c>
      <c r="E8" s="127">
        <v>14872000</v>
      </c>
      <c r="F8" s="128">
        <v>9599000</v>
      </c>
      <c r="G8" s="128">
        <v>10725000</v>
      </c>
      <c r="H8" s="128">
        <v>25621000</v>
      </c>
      <c r="I8" s="127">
        <v>25621000</v>
      </c>
      <c r="J8" s="128">
        <v>10725000</v>
      </c>
      <c r="K8" s="128">
        <v>9599000</v>
      </c>
      <c r="L8" s="128">
        <v>14872000</v>
      </c>
      <c r="M8" s="149">
        <v>10269000</v>
      </c>
      <c r="N8" s="127">
        <v>10269000</v>
      </c>
      <c r="O8" s="150">
        <v>16309000</v>
      </c>
    </row>
    <row r="9" ht="37" customHeight="1" spans="1:15">
      <c r="A9" s="125" t="s">
        <v>28</v>
      </c>
      <c r="B9" s="129">
        <v>16123000</v>
      </c>
      <c r="C9" s="130">
        <v>10152000</v>
      </c>
      <c r="D9" s="130">
        <v>10152000</v>
      </c>
      <c r="E9" s="130">
        <v>14703000</v>
      </c>
      <c r="F9" s="131">
        <v>9483000</v>
      </c>
      <c r="G9" s="131">
        <v>10603000</v>
      </c>
      <c r="H9" s="132">
        <v>25330000</v>
      </c>
      <c r="I9" s="132">
        <v>25330000</v>
      </c>
      <c r="J9" s="132">
        <v>10603000</v>
      </c>
      <c r="K9" s="132">
        <v>9483000</v>
      </c>
      <c r="L9" s="130">
        <v>14703000</v>
      </c>
      <c r="M9" s="130">
        <v>10152000</v>
      </c>
      <c r="N9" s="130">
        <v>10152000</v>
      </c>
      <c r="O9" s="151">
        <v>16123000</v>
      </c>
    </row>
    <row r="10" ht="37" customHeight="1" spans="1:15">
      <c r="A10" s="125" t="s">
        <v>29</v>
      </c>
      <c r="B10" s="133">
        <v>15939000</v>
      </c>
      <c r="C10" s="88">
        <v>10036000</v>
      </c>
      <c r="D10" s="88">
        <v>10036000</v>
      </c>
      <c r="E10" s="88">
        <v>14534000</v>
      </c>
      <c r="F10" s="88">
        <v>9366000</v>
      </c>
      <c r="G10" s="88">
        <v>10482000</v>
      </c>
      <c r="H10" s="131">
        <v>25039000</v>
      </c>
      <c r="I10" s="88">
        <v>25039000</v>
      </c>
      <c r="J10" s="88">
        <v>10482000</v>
      </c>
      <c r="K10" s="90">
        <v>9366000</v>
      </c>
      <c r="L10" s="131">
        <v>14534000</v>
      </c>
      <c r="M10" s="131">
        <v>10036000</v>
      </c>
      <c r="N10" s="131">
        <v>10036000</v>
      </c>
      <c r="O10" s="152">
        <v>15939000</v>
      </c>
    </row>
    <row r="11" ht="37" customHeight="1" spans="1:15">
      <c r="A11" s="125" t="s">
        <v>30</v>
      </c>
      <c r="B11" s="101">
        <v>15754000</v>
      </c>
      <c r="C11" s="101">
        <v>9919000</v>
      </c>
      <c r="D11" s="101">
        <v>9919000</v>
      </c>
      <c r="E11" s="134">
        <v>14365000</v>
      </c>
      <c r="F11" s="101">
        <v>9250000</v>
      </c>
      <c r="G11" s="101">
        <v>10360000</v>
      </c>
      <c r="H11" s="101">
        <v>24750000</v>
      </c>
      <c r="I11" s="101">
        <v>24750000</v>
      </c>
      <c r="J11" s="101">
        <v>10360000</v>
      </c>
      <c r="K11" s="131">
        <v>9250000</v>
      </c>
      <c r="L11" s="88">
        <v>14365000</v>
      </c>
      <c r="M11" s="131">
        <v>9919000</v>
      </c>
      <c r="N11" s="131">
        <v>9919000</v>
      </c>
      <c r="O11" s="152">
        <v>15754000</v>
      </c>
    </row>
    <row r="12" ht="37" customHeight="1" spans="1:15">
      <c r="A12" s="125" t="s">
        <v>31</v>
      </c>
      <c r="B12" s="135">
        <v>15263000</v>
      </c>
      <c r="C12" s="136">
        <v>9611000</v>
      </c>
      <c r="D12" s="136">
        <v>9611000</v>
      </c>
      <c r="E12" s="136">
        <v>13919000</v>
      </c>
      <c r="F12" s="136">
        <v>8954000</v>
      </c>
      <c r="G12" s="136">
        <v>10038000</v>
      </c>
      <c r="H12" s="136">
        <v>23979000</v>
      </c>
      <c r="I12" s="136">
        <v>23979000</v>
      </c>
      <c r="J12" s="153">
        <v>10038000</v>
      </c>
      <c r="K12" s="154">
        <v>9133000</v>
      </c>
      <c r="L12" s="88">
        <v>14197000</v>
      </c>
      <c r="M12" s="88">
        <v>9803000</v>
      </c>
      <c r="N12" s="88">
        <v>9803000</v>
      </c>
      <c r="O12" s="152">
        <v>15569000</v>
      </c>
    </row>
    <row r="13" ht="37" customHeight="1" spans="1:15">
      <c r="A13" s="125" t="s">
        <v>32</v>
      </c>
      <c r="B13" s="137">
        <v>15083000</v>
      </c>
      <c r="C13" s="88">
        <v>9496000</v>
      </c>
      <c r="D13" s="88">
        <v>9496000</v>
      </c>
      <c r="E13" s="88">
        <v>13753000</v>
      </c>
      <c r="F13" s="88">
        <v>8839000</v>
      </c>
      <c r="G13" s="88">
        <v>9919000</v>
      </c>
      <c r="H13" s="88">
        <v>23694000</v>
      </c>
      <c r="I13" s="88">
        <v>23694000</v>
      </c>
      <c r="J13" s="155">
        <v>9919000</v>
      </c>
      <c r="K13" s="156">
        <v>9016000</v>
      </c>
      <c r="L13" s="131">
        <v>14028000</v>
      </c>
      <c r="M13" s="88">
        <v>9686000</v>
      </c>
      <c r="N13" s="131">
        <v>9686000</v>
      </c>
      <c r="O13" s="152">
        <v>15384000</v>
      </c>
    </row>
    <row r="14" ht="37" customHeight="1" spans="1:15">
      <c r="A14" s="125" t="s">
        <v>33</v>
      </c>
      <c r="B14" s="137">
        <v>14901000</v>
      </c>
      <c r="C14" s="88">
        <v>9382000</v>
      </c>
      <c r="D14" s="88">
        <v>9382000</v>
      </c>
      <c r="E14" s="88">
        <v>13588000</v>
      </c>
      <c r="F14" s="88">
        <v>8726000</v>
      </c>
      <c r="G14" s="88">
        <v>9800000</v>
      </c>
      <c r="H14" s="88">
        <v>23410000</v>
      </c>
      <c r="I14" s="88">
        <v>23410000</v>
      </c>
      <c r="J14" s="155">
        <v>9800000</v>
      </c>
      <c r="K14" s="154">
        <v>8900000</v>
      </c>
      <c r="L14" s="88">
        <v>13859000</v>
      </c>
      <c r="M14" s="88">
        <v>9570000</v>
      </c>
      <c r="N14" s="132">
        <v>9570000</v>
      </c>
      <c r="O14" s="155">
        <v>15199000</v>
      </c>
    </row>
    <row r="15" ht="37" customHeight="1" spans="1:15">
      <c r="A15" s="125" t="s">
        <v>34</v>
      </c>
      <c r="B15" s="137">
        <v>14719000</v>
      </c>
      <c r="C15" s="88">
        <v>9268000</v>
      </c>
      <c r="D15" s="88">
        <v>9268000</v>
      </c>
      <c r="E15" s="88">
        <v>13422000</v>
      </c>
      <c r="F15" s="88">
        <v>8612000</v>
      </c>
      <c r="G15" s="88">
        <v>9680000</v>
      </c>
      <c r="H15" s="88">
        <v>23125000</v>
      </c>
      <c r="I15" s="88">
        <v>23125000</v>
      </c>
      <c r="J15" s="155">
        <v>9680000</v>
      </c>
      <c r="K15" s="154">
        <v>8784000</v>
      </c>
      <c r="L15" s="88">
        <v>13691000</v>
      </c>
      <c r="M15" s="88">
        <v>9454000</v>
      </c>
      <c r="N15" s="88">
        <v>9454000</v>
      </c>
      <c r="O15" s="152">
        <v>15014000</v>
      </c>
    </row>
    <row r="16" ht="37" customHeight="1" spans="1:15">
      <c r="A16" s="125" t="s">
        <v>35</v>
      </c>
      <c r="B16" s="137">
        <v>14539000</v>
      </c>
      <c r="C16" s="88">
        <v>9153000</v>
      </c>
      <c r="D16" s="88">
        <v>9153000</v>
      </c>
      <c r="E16" s="88">
        <v>13258000</v>
      </c>
      <c r="F16" s="88">
        <v>8498000</v>
      </c>
      <c r="G16" s="88">
        <v>9562000</v>
      </c>
      <c r="H16" s="88">
        <v>22839000</v>
      </c>
      <c r="I16" s="88">
        <v>22839000</v>
      </c>
      <c r="J16" s="155">
        <v>9562000</v>
      </c>
      <c r="K16" s="154">
        <v>8668000</v>
      </c>
      <c r="L16" s="88">
        <v>13523000</v>
      </c>
      <c r="M16" s="88">
        <v>9336000</v>
      </c>
      <c r="N16" s="88">
        <v>9336000</v>
      </c>
      <c r="O16" s="152">
        <v>14830000</v>
      </c>
    </row>
    <row r="17" ht="37" customHeight="1" spans="1:15">
      <c r="A17" s="125" t="s">
        <v>36</v>
      </c>
      <c r="B17" s="133">
        <v>14357000</v>
      </c>
      <c r="C17" s="88">
        <v>9039000</v>
      </c>
      <c r="D17" s="88">
        <v>9039000</v>
      </c>
      <c r="E17" s="88">
        <v>13092000</v>
      </c>
      <c r="F17" s="88">
        <v>8383000</v>
      </c>
      <c r="G17" s="88">
        <v>9442000</v>
      </c>
      <c r="H17" s="88">
        <v>22554000</v>
      </c>
      <c r="I17" s="88">
        <v>22554000</v>
      </c>
      <c r="J17" s="155">
        <v>9442000</v>
      </c>
      <c r="K17" s="154">
        <v>8550000</v>
      </c>
      <c r="L17" s="88">
        <v>13354000</v>
      </c>
      <c r="M17" s="131">
        <v>9220000</v>
      </c>
      <c r="N17" s="131">
        <v>9220000</v>
      </c>
      <c r="O17" s="155">
        <v>14644000</v>
      </c>
    </row>
    <row r="18" ht="37" customHeight="1" spans="1:15">
      <c r="A18" s="125" t="s">
        <v>37</v>
      </c>
      <c r="B18" s="137">
        <v>14175000</v>
      </c>
      <c r="C18" s="88">
        <v>8926000</v>
      </c>
      <c r="D18" s="88">
        <v>8926000</v>
      </c>
      <c r="E18" s="88">
        <v>12926000</v>
      </c>
      <c r="F18" s="88">
        <v>8269000</v>
      </c>
      <c r="G18" s="88">
        <v>9322000</v>
      </c>
      <c r="H18" s="88">
        <v>22270000</v>
      </c>
      <c r="I18" s="88">
        <v>22270000</v>
      </c>
      <c r="J18" s="155">
        <v>9322000</v>
      </c>
      <c r="K18" s="157">
        <v>8434000</v>
      </c>
      <c r="L18" s="132">
        <v>13185000</v>
      </c>
      <c r="M18" s="88">
        <v>9104000</v>
      </c>
      <c r="N18" s="88">
        <v>9104000</v>
      </c>
      <c r="O18" s="155">
        <v>14459000</v>
      </c>
    </row>
    <row r="19" ht="37" customHeight="1" spans="1:15">
      <c r="A19" s="125" t="s">
        <v>38</v>
      </c>
      <c r="B19" s="137">
        <v>13995000</v>
      </c>
      <c r="C19" s="88">
        <v>8812000</v>
      </c>
      <c r="D19" s="88">
        <v>8812000</v>
      </c>
      <c r="E19" s="88">
        <v>12761000</v>
      </c>
      <c r="F19" s="131">
        <v>8155000</v>
      </c>
      <c r="G19" s="88">
        <v>9204000</v>
      </c>
      <c r="H19" s="88">
        <v>21985000</v>
      </c>
      <c r="I19" s="88">
        <v>21985000</v>
      </c>
      <c r="J19" s="155">
        <v>9204000</v>
      </c>
      <c r="K19" s="157">
        <v>8318000</v>
      </c>
      <c r="L19" s="88">
        <v>13016000</v>
      </c>
      <c r="M19" s="88">
        <v>8988000</v>
      </c>
      <c r="N19" s="88">
        <v>8988000</v>
      </c>
      <c r="O19" s="155">
        <v>14275000</v>
      </c>
    </row>
    <row r="20" ht="37" customHeight="1" spans="1:15">
      <c r="A20" s="125" t="s">
        <v>39</v>
      </c>
      <c r="B20" s="137">
        <v>13813000</v>
      </c>
      <c r="C20" s="88">
        <v>8697000</v>
      </c>
      <c r="D20" s="88">
        <v>8697000</v>
      </c>
      <c r="E20" s="88">
        <v>12595000</v>
      </c>
      <c r="F20" s="88">
        <v>8041000</v>
      </c>
      <c r="G20" s="88">
        <v>9084000</v>
      </c>
      <c r="H20" s="88">
        <v>21700000</v>
      </c>
      <c r="I20" s="88">
        <v>21700000</v>
      </c>
      <c r="J20" s="155">
        <v>9084000</v>
      </c>
      <c r="K20" s="154">
        <v>8202000</v>
      </c>
      <c r="L20" s="88">
        <v>12847000</v>
      </c>
      <c r="M20" s="88">
        <v>8871000</v>
      </c>
      <c r="N20" s="131">
        <v>8871000</v>
      </c>
      <c r="O20" s="155">
        <v>14089000</v>
      </c>
    </row>
    <row r="21" ht="48" customHeight="1" spans="1:15">
      <c r="A21" s="138" t="s">
        <v>40</v>
      </c>
      <c r="B21" s="137">
        <v>12950000</v>
      </c>
      <c r="C21" s="88">
        <v>8154000</v>
      </c>
      <c r="D21" s="88">
        <v>8154000</v>
      </c>
      <c r="E21" s="88">
        <v>11809000</v>
      </c>
      <c r="F21" s="132">
        <v>7530000</v>
      </c>
      <c r="G21" s="88">
        <v>8517000</v>
      </c>
      <c r="H21" s="88">
        <v>20345000</v>
      </c>
      <c r="I21" s="88">
        <v>20345000</v>
      </c>
      <c r="J21" s="155">
        <v>8517000</v>
      </c>
      <c r="K21" s="154">
        <v>7681000</v>
      </c>
      <c r="L21" s="131">
        <v>12046000</v>
      </c>
      <c r="M21" s="88">
        <v>8317000</v>
      </c>
      <c r="N21" s="131">
        <v>8317000</v>
      </c>
      <c r="O21" s="155">
        <v>13209000</v>
      </c>
    </row>
    <row r="22" ht="48" customHeight="1" spans="1:15">
      <c r="A22" s="138" t="s">
        <v>41</v>
      </c>
      <c r="B22" s="139">
        <v>12106000</v>
      </c>
      <c r="C22" s="140">
        <v>7622000</v>
      </c>
      <c r="D22" s="140">
        <v>7622000</v>
      </c>
      <c r="E22" s="140">
        <v>11039000</v>
      </c>
      <c r="F22" s="140">
        <v>7031000</v>
      </c>
      <c r="G22" s="140">
        <v>7961000</v>
      </c>
      <c r="H22" s="140">
        <v>19018000</v>
      </c>
      <c r="I22" s="140">
        <v>19018000</v>
      </c>
      <c r="J22" s="158">
        <v>7961000</v>
      </c>
      <c r="K22" s="159">
        <v>7031000</v>
      </c>
      <c r="L22" s="140">
        <v>11039000</v>
      </c>
      <c r="M22" s="140">
        <v>7622000</v>
      </c>
      <c r="N22" s="140">
        <v>7622000</v>
      </c>
      <c r="O22" s="158">
        <v>12106000</v>
      </c>
    </row>
    <row r="23" ht="15.5" spans="1:15">
      <c r="A23" s="141"/>
      <c r="B23" s="19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ht="16.25" spans="1:15">
      <c r="A24" s="141"/>
      <c r="B24" s="19"/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ht="19.25" spans="1:3">
      <c r="A25" s="142"/>
      <c r="B25" s="142"/>
      <c r="C25" s="143" t="s">
        <v>42</v>
      </c>
    </row>
    <row r="26" ht="19.25" spans="1:3">
      <c r="A26" s="144"/>
      <c r="B26" s="145"/>
      <c r="C26" s="143" t="s">
        <v>43</v>
      </c>
    </row>
    <row r="27" spans="5:5">
      <c r="E27" s="146"/>
    </row>
    <row r="28" spans="5:5">
      <c r="E28" s="146"/>
    </row>
    <row r="29" ht="28.5" spans="1:15">
      <c r="A29" s="26" t="s">
        <v>44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ht="28.5" spans="1:1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customFormat="1" ht="33.5" spans="1:15">
      <c r="A31" s="116" t="s">
        <v>45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</row>
    <row r="32" customFormat="1" ht="16.25" spans="1:15">
      <c r="A32" s="141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customFormat="1" ht="32" customHeight="1" spans="1:15">
      <c r="A33" s="11" t="s">
        <v>4</v>
      </c>
      <c r="B33" s="118" t="s">
        <v>5</v>
      </c>
      <c r="C33" s="119" t="s">
        <v>6</v>
      </c>
      <c r="D33" s="119" t="s">
        <v>7</v>
      </c>
      <c r="E33" s="118" t="s">
        <v>8</v>
      </c>
      <c r="F33" s="120" t="s">
        <v>9</v>
      </c>
      <c r="G33" s="119" t="s">
        <v>10</v>
      </c>
      <c r="H33" s="121" t="s">
        <v>11</v>
      </c>
      <c r="I33" s="121" t="s">
        <v>12</v>
      </c>
      <c r="J33" s="119" t="s">
        <v>13</v>
      </c>
      <c r="K33" s="148" t="s">
        <v>14</v>
      </c>
      <c r="L33" s="118" t="s">
        <v>15</v>
      </c>
      <c r="M33" s="119" t="s">
        <v>16</v>
      </c>
      <c r="N33" s="119" t="s">
        <v>17</v>
      </c>
      <c r="O33" s="118" t="s">
        <v>18</v>
      </c>
    </row>
    <row r="34" customFormat="1" ht="32" customHeight="1" spans="1:15">
      <c r="A34" s="117" t="s">
        <v>19</v>
      </c>
      <c r="B34" s="122" t="s">
        <v>20</v>
      </c>
      <c r="C34" s="123" t="s">
        <v>21</v>
      </c>
      <c r="D34" s="123" t="s">
        <v>21</v>
      </c>
      <c r="E34" s="122" t="s">
        <v>22</v>
      </c>
      <c r="F34" s="123" t="s">
        <v>21</v>
      </c>
      <c r="G34" s="123" t="s">
        <v>23</v>
      </c>
      <c r="H34" s="124" t="s">
        <v>24</v>
      </c>
      <c r="I34" s="124" t="s">
        <v>24</v>
      </c>
      <c r="J34" s="123" t="s">
        <v>25</v>
      </c>
      <c r="K34" s="123" t="s">
        <v>21</v>
      </c>
      <c r="L34" s="122" t="s">
        <v>26</v>
      </c>
      <c r="M34" s="123" t="s">
        <v>21</v>
      </c>
      <c r="N34" s="123" t="s">
        <v>21</v>
      </c>
      <c r="O34" s="122" t="s">
        <v>20</v>
      </c>
    </row>
    <row r="35" customFormat="1" ht="37" customHeight="1" spans="1:15">
      <c r="A35" s="125" t="s">
        <v>27</v>
      </c>
      <c r="B35" s="147">
        <f>B8*90%</f>
        <v>14678100</v>
      </c>
      <c r="C35" s="147">
        <f t="shared" ref="C35:O35" si="0">C8*90%</f>
        <v>9242100</v>
      </c>
      <c r="D35" s="147">
        <f t="shared" si="0"/>
        <v>9242100</v>
      </c>
      <c r="E35" s="147">
        <f t="shared" si="0"/>
        <v>13384800</v>
      </c>
      <c r="F35" s="147">
        <f t="shared" si="0"/>
        <v>8639100</v>
      </c>
      <c r="G35" s="147">
        <f t="shared" si="0"/>
        <v>9652500</v>
      </c>
      <c r="H35" s="147">
        <f t="shared" si="0"/>
        <v>23058900</v>
      </c>
      <c r="I35" s="147">
        <f t="shared" si="0"/>
        <v>23058900</v>
      </c>
      <c r="J35" s="147">
        <f t="shared" si="0"/>
        <v>9652500</v>
      </c>
      <c r="K35" s="147">
        <f t="shared" si="0"/>
        <v>8639100</v>
      </c>
      <c r="L35" s="147">
        <f t="shared" si="0"/>
        <v>13384800</v>
      </c>
      <c r="M35" s="147">
        <f t="shared" si="0"/>
        <v>9242100</v>
      </c>
      <c r="N35" s="147">
        <f t="shared" si="0"/>
        <v>9242100</v>
      </c>
      <c r="O35" s="147">
        <f t="shared" si="0"/>
        <v>14678100</v>
      </c>
    </row>
    <row r="36" customFormat="1" ht="37" customHeight="1" spans="1:15">
      <c r="A36" s="125" t="s">
        <v>28</v>
      </c>
      <c r="B36" s="147">
        <f t="shared" ref="B36:B49" si="1">B9*90%</f>
        <v>14510700</v>
      </c>
      <c r="C36" s="147">
        <f t="shared" ref="C36:C49" si="2">C9*90%</f>
        <v>9136800</v>
      </c>
      <c r="D36" s="147">
        <f t="shared" ref="D36:D49" si="3">D9*90%</f>
        <v>9136800</v>
      </c>
      <c r="E36" s="147">
        <f t="shared" ref="E36:E49" si="4">E9*90%</f>
        <v>13232700</v>
      </c>
      <c r="F36" s="147">
        <f t="shared" ref="F36:F49" si="5">F9*90%</f>
        <v>8534700</v>
      </c>
      <c r="G36" s="147">
        <f t="shared" ref="G36:G49" si="6">G9*90%</f>
        <v>9542700</v>
      </c>
      <c r="H36" s="147">
        <f t="shared" ref="H36:H49" si="7">H9*90%</f>
        <v>22797000</v>
      </c>
      <c r="I36" s="147">
        <f t="shared" ref="I36:I49" si="8">I9*90%</f>
        <v>22797000</v>
      </c>
      <c r="J36" s="147">
        <f t="shared" ref="J36:J49" si="9">J9*90%</f>
        <v>9542700</v>
      </c>
      <c r="K36" s="147">
        <f t="shared" ref="K36:K49" si="10">K9*90%</f>
        <v>8534700</v>
      </c>
      <c r="L36" s="147">
        <f t="shared" ref="L36:L49" si="11">L9*90%</f>
        <v>13232700</v>
      </c>
      <c r="M36" s="147">
        <f t="shared" ref="M36:M49" si="12">M9*90%</f>
        <v>9136800</v>
      </c>
      <c r="N36" s="147">
        <f t="shared" ref="N36:N49" si="13">N9*90%</f>
        <v>9136800</v>
      </c>
      <c r="O36" s="147">
        <f t="shared" ref="O36:O49" si="14">O9*90%</f>
        <v>14510700</v>
      </c>
    </row>
    <row r="37" customFormat="1" ht="37" customHeight="1" spans="1:15">
      <c r="A37" s="125" t="s">
        <v>29</v>
      </c>
      <c r="B37" s="147">
        <f t="shared" si="1"/>
        <v>14345100</v>
      </c>
      <c r="C37" s="147">
        <f t="shared" si="2"/>
        <v>9032400</v>
      </c>
      <c r="D37" s="147">
        <f t="shared" si="3"/>
        <v>9032400</v>
      </c>
      <c r="E37" s="147">
        <f t="shared" si="4"/>
        <v>13080600</v>
      </c>
      <c r="F37" s="147">
        <f t="shared" si="5"/>
        <v>8429400</v>
      </c>
      <c r="G37" s="147">
        <f t="shared" si="6"/>
        <v>9433800</v>
      </c>
      <c r="H37" s="147">
        <f t="shared" si="7"/>
        <v>22535100</v>
      </c>
      <c r="I37" s="147">
        <f t="shared" si="8"/>
        <v>22535100</v>
      </c>
      <c r="J37" s="147">
        <f t="shared" si="9"/>
        <v>9433800</v>
      </c>
      <c r="K37" s="147">
        <f t="shared" si="10"/>
        <v>8429400</v>
      </c>
      <c r="L37" s="147">
        <f t="shared" si="11"/>
        <v>13080600</v>
      </c>
      <c r="M37" s="147">
        <f t="shared" si="12"/>
        <v>9032400</v>
      </c>
      <c r="N37" s="147">
        <f t="shared" si="13"/>
        <v>9032400</v>
      </c>
      <c r="O37" s="147">
        <f t="shared" si="14"/>
        <v>14345100</v>
      </c>
    </row>
    <row r="38" customFormat="1" ht="37" customHeight="1" spans="1:15">
      <c r="A38" s="125" t="s">
        <v>30</v>
      </c>
      <c r="B38" s="147">
        <f t="shared" si="1"/>
        <v>14178600</v>
      </c>
      <c r="C38" s="147">
        <f t="shared" si="2"/>
        <v>8927100</v>
      </c>
      <c r="D38" s="147">
        <f t="shared" si="3"/>
        <v>8927100</v>
      </c>
      <c r="E38" s="147">
        <f t="shared" si="4"/>
        <v>12928500</v>
      </c>
      <c r="F38" s="147">
        <f t="shared" si="5"/>
        <v>8325000</v>
      </c>
      <c r="G38" s="147">
        <f t="shared" si="6"/>
        <v>9324000</v>
      </c>
      <c r="H38" s="147">
        <f t="shared" si="7"/>
        <v>22275000</v>
      </c>
      <c r="I38" s="147">
        <f t="shared" si="8"/>
        <v>22275000</v>
      </c>
      <c r="J38" s="147">
        <f t="shared" si="9"/>
        <v>9324000</v>
      </c>
      <c r="K38" s="147">
        <f t="shared" si="10"/>
        <v>8325000</v>
      </c>
      <c r="L38" s="147">
        <f t="shared" si="11"/>
        <v>12928500</v>
      </c>
      <c r="M38" s="147">
        <f t="shared" si="12"/>
        <v>8927100</v>
      </c>
      <c r="N38" s="147">
        <f t="shared" si="13"/>
        <v>8927100</v>
      </c>
      <c r="O38" s="147">
        <f t="shared" si="14"/>
        <v>14178600</v>
      </c>
    </row>
    <row r="39" customFormat="1" ht="37" customHeight="1" spans="1:15">
      <c r="A39" s="125" t="s">
        <v>31</v>
      </c>
      <c r="B39" s="147">
        <f t="shared" si="1"/>
        <v>13736700</v>
      </c>
      <c r="C39" s="147">
        <f t="shared" si="2"/>
        <v>8649900</v>
      </c>
      <c r="D39" s="147">
        <f t="shared" si="3"/>
        <v>8649900</v>
      </c>
      <c r="E39" s="147">
        <f t="shared" si="4"/>
        <v>12527100</v>
      </c>
      <c r="F39" s="147">
        <f t="shared" si="5"/>
        <v>8058600</v>
      </c>
      <c r="G39" s="147">
        <f t="shared" si="6"/>
        <v>9034200</v>
      </c>
      <c r="H39" s="147">
        <f t="shared" si="7"/>
        <v>21581100</v>
      </c>
      <c r="I39" s="147">
        <f t="shared" si="8"/>
        <v>21581100</v>
      </c>
      <c r="J39" s="147">
        <f t="shared" si="9"/>
        <v>9034200</v>
      </c>
      <c r="K39" s="147">
        <f t="shared" si="10"/>
        <v>8219700</v>
      </c>
      <c r="L39" s="147">
        <f t="shared" si="11"/>
        <v>12777300</v>
      </c>
      <c r="M39" s="147">
        <f t="shared" si="12"/>
        <v>8822700</v>
      </c>
      <c r="N39" s="147">
        <f t="shared" si="13"/>
        <v>8822700</v>
      </c>
      <c r="O39" s="147">
        <f t="shared" si="14"/>
        <v>14012100</v>
      </c>
    </row>
    <row r="40" customFormat="1" ht="37" customHeight="1" spans="1:15">
      <c r="A40" s="125" t="s">
        <v>32</v>
      </c>
      <c r="B40" s="147">
        <f t="shared" si="1"/>
        <v>13574700</v>
      </c>
      <c r="C40" s="147">
        <f t="shared" si="2"/>
        <v>8546400</v>
      </c>
      <c r="D40" s="147">
        <f t="shared" si="3"/>
        <v>8546400</v>
      </c>
      <c r="E40" s="147">
        <f t="shared" si="4"/>
        <v>12377700</v>
      </c>
      <c r="F40" s="147">
        <f t="shared" si="5"/>
        <v>7955100</v>
      </c>
      <c r="G40" s="147">
        <f t="shared" si="6"/>
        <v>8927100</v>
      </c>
      <c r="H40" s="147">
        <f t="shared" si="7"/>
        <v>21324600</v>
      </c>
      <c r="I40" s="147">
        <f t="shared" si="8"/>
        <v>21324600</v>
      </c>
      <c r="J40" s="147">
        <f t="shared" si="9"/>
        <v>8927100</v>
      </c>
      <c r="K40" s="147">
        <f t="shared" si="10"/>
        <v>8114400</v>
      </c>
      <c r="L40" s="147">
        <f t="shared" si="11"/>
        <v>12625200</v>
      </c>
      <c r="M40" s="147">
        <f t="shared" si="12"/>
        <v>8717400</v>
      </c>
      <c r="N40" s="147">
        <f t="shared" si="13"/>
        <v>8717400</v>
      </c>
      <c r="O40" s="147">
        <f t="shared" si="14"/>
        <v>13845600</v>
      </c>
    </row>
    <row r="41" customFormat="1" ht="37" customHeight="1" spans="1:15">
      <c r="A41" s="125" t="s">
        <v>33</v>
      </c>
      <c r="B41" s="147">
        <f t="shared" si="1"/>
        <v>13410900</v>
      </c>
      <c r="C41" s="147">
        <f t="shared" si="2"/>
        <v>8443800</v>
      </c>
      <c r="D41" s="147">
        <f t="shared" si="3"/>
        <v>8443800</v>
      </c>
      <c r="E41" s="147">
        <f t="shared" si="4"/>
        <v>12229200</v>
      </c>
      <c r="F41" s="147">
        <f t="shared" si="5"/>
        <v>7853400</v>
      </c>
      <c r="G41" s="147">
        <f t="shared" si="6"/>
        <v>8820000</v>
      </c>
      <c r="H41" s="147">
        <f t="shared" si="7"/>
        <v>21069000</v>
      </c>
      <c r="I41" s="147">
        <f t="shared" si="8"/>
        <v>21069000</v>
      </c>
      <c r="J41" s="147">
        <f t="shared" si="9"/>
        <v>8820000</v>
      </c>
      <c r="K41" s="147">
        <f t="shared" si="10"/>
        <v>8010000</v>
      </c>
      <c r="L41" s="147">
        <f t="shared" si="11"/>
        <v>12473100</v>
      </c>
      <c r="M41" s="147">
        <f t="shared" si="12"/>
        <v>8613000</v>
      </c>
      <c r="N41" s="147">
        <f t="shared" si="13"/>
        <v>8613000</v>
      </c>
      <c r="O41" s="147">
        <f t="shared" si="14"/>
        <v>13679100</v>
      </c>
    </row>
    <row r="42" customFormat="1" ht="37" customHeight="1" spans="1:15">
      <c r="A42" s="125" t="s">
        <v>34</v>
      </c>
      <c r="B42" s="147">
        <f t="shared" si="1"/>
        <v>13247100</v>
      </c>
      <c r="C42" s="147">
        <f t="shared" si="2"/>
        <v>8341200</v>
      </c>
      <c r="D42" s="147">
        <f t="shared" si="3"/>
        <v>8341200</v>
      </c>
      <c r="E42" s="147">
        <f t="shared" si="4"/>
        <v>12079800</v>
      </c>
      <c r="F42" s="147">
        <f t="shared" si="5"/>
        <v>7750800</v>
      </c>
      <c r="G42" s="147">
        <f t="shared" si="6"/>
        <v>8712000</v>
      </c>
      <c r="H42" s="147">
        <f t="shared" si="7"/>
        <v>20812500</v>
      </c>
      <c r="I42" s="147">
        <f t="shared" si="8"/>
        <v>20812500</v>
      </c>
      <c r="J42" s="147">
        <f t="shared" si="9"/>
        <v>8712000</v>
      </c>
      <c r="K42" s="147">
        <f t="shared" si="10"/>
        <v>7905600</v>
      </c>
      <c r="L42" s="147">
        <f t="shared" si="11"/>
        <v>12321900</v>
      </c>
      <c r="M42" s="147">
        <f t="shared" si="12"/>
        <v>8508600</v>
      </c>
      <c r="N42" s="147">
        <f t="shared" si="13"/>
        <v>8508600</v>
      </c>
      <c r="O42" s="147">
        <f t="shared" si="14"/>
        <v>13512600</v>
      </c>
    </row>
    <row r="43" customFormat="1" ht="37" customHeight="1" spans="1:15">
      <c r="A43" s="125" t="s">
        <v>35</v>
      </c>
      <c r="B43" s="147">
        <f t="shared" si="1"/>
        <v>13085100</v>
      </c>
      <c r="C43" s="147">
        <f t="shared" si="2"/>
        <v>8237700</v>
      </c>
      <c r="D43" s="147">
        <f t="shared" si="3"/>
        <v>8237700</v>
      </c>
      <c r="E43" s="147">
        <f t="shared" si="4"/>
        <v>11932200</v>
      </c>
      <c r="F43" s="147">
        <f t="shared" si="5"/>
        <v>7648200</v>
      </c>
      <c r="G43" s="147">
        <f t="shared" si="6"/>
        <v>8605800</v>
      </c>
      <c r="H43" s="147">
        <f t="shared" si="7"/>
        <v>20555100</v>
      </c>
      <c r="I43" s="147">
        <f t="shared" si="8"/>
        <v>20555100</v>
      </c>
      <c r="J43" s="147">
        <f t="shared" si="9"/>
        <v>8605800</v>
      </c>
      <c r="K43" s="147">
        <f t="shared" si="10"/>
        <v>7801200</v>
      </c>
      <c r="L43" s="147">
        <f t="shared" si="11"/>
        <v>12170700</v>
      </c>
      <c r="M43" s="147">
        <f t="shared" si="12"/>
        <v>8402400</v>
      </c>
      <c r="N43" s="147">
        <f t="shared" si="13"/>
        <v>8402400</v>
      </c>
      <c r="O43" s="147">
        <f t="shared" si="14"/>
        <v>13347000</v>
      </c>
    </row>
    <row r="44" customFormat="1" ht="37" customHeight="1" spans="1:15">
      <c r="A44" s="125" t="s">
        <v>36</v>
      </c>
      <c r="B44" s="147">
        <f t="shared" si="1"/>
        <v>12921300</v>
      </c>
      <c r="C44" s="147">
        <f t="shared" si="2"/>
        <v>8135100</v>
      </c>
      <c r="D44" s="147">
        <f t="shared" si="3"/>
        <v>8135100</v>
      </c>
      <c r="E44" s="147">
        <f t="shared" si="4"/>
        <v>11782800</v>
      </c>
      <c r="F44" s="147">
        <f t="shared" si="5"/>
        <v>7544700</v>
      </c>
      <c r="G44" s="147">
        <f t="shared" si="6"/>
        <v>8497800</v>
      </c>
      <c r="H44" s="147">
        <f t="shared" si="7"/>
        <v>20298600</v>
      </c>
      <c r="I44" s="147">
        <f t="shared" si="8"/>
        <v>20298600</v>
      </c>
      <c r="J44" s="147">
        <f t="shared" si="9"/>
        <v>8497800</v>
      </c>
      <c r="K44" s="147">
        <f t="shared" si="10"/>
        <v>7695000</v>
      </c>
      <c r="L44" s="147">
        <f t="shared" si="11"/>
        <v>12018600</v>
      </c>
      <c r="M44" s="147">
        <f t="shared" si="12"/>
        <v>8298000</v>
      </c>
      <c r="N44" s="147">
        <f t="shared" si="13"/>
        <v>8298000</v>
      </c>
      <c r="O44" s="147">
        <f t="shared" si="14"/>
        <v>13179600</v>
      </c>
    </row>
    <row r="45" customFormat="1" ht="37" customHeight="1" spans="1:15">
      <c r="A45" s="125" t="s">
        <v>37</v>
      </c>
      <c r="B45" s="147">
        <f t="shared" si="1"/>
        <v>12757500</v>
      </c>
      <c r="C45" s="147">
        <f t="shared" si="2"/>
        <v>8033400</v>
      </c>
      <c r="D45" s="147">
        <f t="shared" si="3"/>
        <v>8033400</v>
      </c>
      <c r="E45" s="147">
        <f t="shared" si="4"/>
        <v>11633400</v>
      </c>
      <c r="F45" s="147">
        <f t="shared" si="5"/>
        <v>7442100</v>
      </c>
      <c r="G45" s="147">
        <f t="shared" si="6"/>
        <v>8389800</v>
      </c>
      <c r="H45" s="147">
        <f t="shared" si="7"/>
        <v>20043000</v>
      </c>
      <c r="I45" s="147">
        <f t="shared" si="8"/>
        <v>20043000</v>
      </c>
      <c r="J45" s="147">
        <f t="shared" si="9"/>
        <v>8389800</v>
      </c>
      <c r="K45" s="147">
        <f t="shared" si="10"/>
        <v>7590600</v>
      </c>
      <c r="L45" s="147">
        <f t="shared" si="11"/>
        <v>11866500</v>
      </c>
      <c r="M45" s="147">
        <f t="shared" si="12"/>
        <v>8193600</v>
      </c>
      <c r="N45" s="147">
        <f t="shared" si="13"/>
        <v>8193600</v>
      </c>
      <c r="O45" s="147">
        <f t="shared" si="14"/>
        <v>13013100</v>
      </c>
    </row>
    <row r="46" customFormat="1" ht="37" customHeight="1" spans="1:15">
      <c r="A46" s="125" t="s">
        <v>38</v>
      </c>
      <c r="B46" s="147">
        <f t="shared" si="1"/>
        <v>12595500</v>
      </c>
      <c r="C46" s="147">
        <f t="shared" si="2"/>
        <v>7930800</v>
      </c>
      <c r="D46" s="147">
        <f t="shared" si="3"/>
        <v>7930800</v>
      </c>
      <c r="E46" s="147">
        <f t="shared" si="4"/>
        <v>11484900</v>
      </c>
      <c r="F46" s="147">
        <f t="shared" si="5"/>
        <v>7339500</v>
      </c>
      <c r="G46" s="147">
        <f t="shared" si="6"/>
        <v>8283600</v>
      </c>
      <c r="H46" s="147">
        <f t="shared" si="7"/>
        <v>19786500</v>
      </c>
      <c r="I46" s="147">
        <f t="shared" si="8"/>
        <v>19786500</v>
      </c>
      <c r="J46" s="147">
        <f t="shared" si="9"/>
        <v>8283600</v>
      </c>
      <c r="K46" s="147">
        <f t="shared" si="10"/>
        <v>7486200</v>
      </c>
      <c r="L46" s="147">
        <f t="shared" si="11"/>
        <v>11714400</v>
      </c>
      <c r="M46" s="147">
        <f t="shared" si="12"/>
        <v>8089200</v>
      </c>
      <c r="N46" s="147">
        <f t="shared" si="13"/>
        <v>8089200</v>
      </c>
      <c r="O46" s="147">
        <f t="shared" si="14"/>
        <v>12847500</v>
      </c>
    </row>
    <row r="47" customFormat="1" ht="37" customHeight="1" spans="1:15">
      <c r="A47" s="125" t="s">
        <v>39</v>
      </c>
      <c r="B47" s="147">
        <f t="shared" si="1"/>
        <v>12431700</v>
      </c>
      <c r="C47" s="147">
        <f t="shared" si="2"/>
        <v>7827300</v>
      </c>
      <c r="D47" s="147">
        <f t="shared" si="3"/>
        <v>7827300</v>
      </c>
      <c r="E47" s="147">
        <f t="shared" si="4"/>
        <v>11335500</v>
      </c>
      <c r="F47" s="147">
        <f t="shared" si="5"/>
        <v>7236900</v>
      </c>
      <c r="G47" s="147">
        <f t="shared" si="6"/>
        <v>8175600</v>
      </c>
      <c r="H47" s="147">
        <f t="shared" si="7"/>
        <v>19530000</v>
      </c>
      <c r="I47" s="147">
        <f t="shared" si="8"/>
        <v>19530000</v>
      </c>
      <c r="J47" s="147">
        <f t="shared" si="9"/>
        <v>8175600</v>
      </c>
      <c r="K47" s="147">
        <f t="shared" si="10"/>
        <v>7381800</v>
      </c>
      <c r="L47" s="147">
        <f t="shared" si="11"/>
        <v>11562300</v>
      </c>
      <c r="M47" s="147">
        <f t="shared" si="12"/>
        <v>7983900</v>
      </c>
      <c r="N47" s="147">
        <f t="shared" si="13"/>
        <v>7983900</v>
      </c>
      <c r="O47" s="147">
        <f t="shared" si="14"/>
        <v>12680100</v>
      </c>
    </row>
    <row r="48" customFormat="1" ht="48" customHeight="1" spans="1:15">
      <c r="A48" s="138" t="s">
        <v>40</v>
      </c>
      <c r="B48" s="147">
        <f t="shared" si="1"/>
        <v>11655000</v>
      </c>
      <c r="C48" s="147">
        <f t="shared" si="2"/>
        <v>7338600</v>
      </c>
      <c r="D48" s="147">
        <f t="shared" si="3"/>
        <v>7338600</v>
      </c>
      <c r="E48" s="147">
        <f t="shared" si="4"/>
        <v>10628100</v>
      </c>
      <c r="F48" s="147">
        <f t="shared" si="5"/>
        <v>6777000</v>
      </c>
      <c r="G48" s="147">
        <f t="shared" si="6"/>
        <v>7665300</v>
      </c>
      <c r="H48" s="147">
        <f t="shared" si="7"/>
        <v>18310500</v>
      </c>
      <c r="I48" s="147">
        <f t="shared" si="8"/>
        <v>18310500</v>
      </c>
      <c r="J48" s="147">
        <f t="shared" si="9"/>
        <v>7665300</v>
      </c>
      <c r="K48" s="147">
        <f t="shared" si="10"/>
        <v>6912900</v>
      </c>
      <c r="L48" s="147">
        <f t="shared" si="11"/>
        <v>10841400</v>
      </c>
      <c r="M48" s="147">
        <f t="shared" si="12"/>
        <v>7485300</v>
      </c>
      <c r="N48" s="147">
        <f t="shared" si="13"/>
        <v>7485300</v>
      </c>
      <c r="O48" s="147">
        <f t="shared" si="14"/>
        <v>11888100</v>
      </c>
    </row>
    <row r="49" customFormat="1" ht="48" customHeight="1" spans="1:15">
      <c r="A49" s="138" t="s">
        <v>41</v>
      </c>
      <c r="B49" s="147">
        <f t="shared" si="1"/>
        <v>10895400</v>
      </c>
      <c r="C49" s="147">
        <f t="shared" si="2"/>
        <v>6859800</v>
      </c>
      <c r="D49" s="147">
        <f t="shared" si="3"/>
        <v>6859800</v>
      </c>
      <c r="E49" s="147">
        <f t="shared" si="4"/>
        <v>9935100</v>
      </c>
      <c r="F49" s="147">
        <f t="shared" si="5"/>
        <v>6327900</v>
      </c>
      <c r="G49" s="147">
        <f t="shared" si="6"/>
        <v>7164900</v>
      </c>
      <c r="H49" s="147">
        <f t="shared" si="7"/>
        <v>17116200</v>
      </c>
      <c r="I49" s="147">
        <f t="shared" si="8"/>
        <v>17116200</v>
      </c>
      <c r="J49" s="147">
        <f t="shared" si="9"/>
        <v>7164900</v>
      </c>
      <c r="K49" s="147">
        <f t="shared" si="10"/>
        <v>6327900</v>
      </c>
      <c r="L49" s="147">
        <f t="shared" si="11"/>
        <v>9935100</v>
      </c>
      <c r="M49" s="147">
        <f t="shared" si="12"/>
        <v>6859800</v>
      </c>
      <c r="N49" s="147">
        <f t="shared" si="13"/>
        <v>6859800</v>
      </c>
      <c r="O49" s="147">
        <f t="shared" si="14"/>
        <v>10895400</v>
      </c>
    </row>
    <row r="50" ht="28.5" spans="1:15">
      <c r="A50"/>
      <c r="B50"/>
      <c r="C50"/>
      <c r="D50"/>
      <c r="E50"/>
      <c r="F50"/>
      <c r="G50"/>
      <c r="H50"/>
      <c r="I50"/>
      <c r="J50"/>
      <c r="K50"/>
      <c r="M50" s="26"/>
      <c r="N50" s="26"/>
      <c r="O50" s="26"/>
    </row>
    <row r="51" customFormat="1" ht="28.5" spans="1:15">
      <c r="A51" s="26" t="s">
        <v>44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</row>
    <row r="52" ht="28.5" spans="1:15">
      <c r="A52"/>
      <c r="B52"/>
      <c r="C52"/>
      <c r="D52"/>
      <c r="E52"/>
      <c r="F52"/>
      <c r="G52"/>
      <c r="H52"/>
      <c r="I52"/>
      <c r="J52"/>
      <c r="K52"/>
      <c r="M52" s="26"/>
      <c r="N52" s="26"/>
      <c r="O52" s="26"/>
    </row>
    <row r="53" ht="28.5" spans="1:15">
      <c r="A53"/>
      <c r="B53"/>
      <c r="C53"/>
      <c r="D53"/>
      <c r="E53"/>
      <c r="F53"/>
      <c r="G53"/>
      <c r="H53"/>
      <c r="I53"/>
      <c r="J53"/>
      <c r="K53"/>
      <c r="M53" s="26"/>
      <c r="N53" s="26"/>
      <c r="O53" s="26"/>
    </row>
    <row r="54" ht="28.5" spans="1:15">
      <c r="A54"/>
      <c r="B54"/>
      <c r="C54"/>
      <c r="D54"/>
      <c r="E54"/>
      <c r="F54"/>
      <c r="G54"/>
      <c r="H54"/>
      <c r="I54"/>
      <c r="J54"/>
      <c r="K54"/>
      <c r="M54" s="26"/>
      <c r="N54" s="26"/>
      <c r="O54" s="26"/>
    </row>
    <row r="55" ht="28.5" spans="1:15">
      <c r="A55"/>
      <c r="B55"/>
      <c r="C55"/>
      <c r="D55"/>
      <c r="E55"/>
      <c r="F55"/>
      <c r="G55"/>
      <c r="H55"/>
      <c r="I55"/>
      <c r="J55"/>
      <c r="K55"/>
      <c r="M55" s="26"/>
      <c r="N55" s="26"/>
      <c r="O55" s="26"/>
    </row>
    <row r="56" ht="28.5" spans="1:15">
      <c r="A56"/>
      <c r="B56"/>
      <c r="C56"/>
      <c r="D56"/>
      <c r="E56"/>
      <c r="F56"/>
      <c r="G56"/>
      <c r="H56"/>
      <c r="I56"/>
      <c r="J56"/>
      <c r="K56"/>
      <c r="M56" s="26"/>
      <c r="N56" s="26"/>
      <c r="O56" s="26"/>
    </row>
    <row r="57" ht="28.5" spans="1:15">
      <c r="A57"/>
      <c r="B57"/>
      <c r="C57"/>
      <c r="D57"/>
      <c r="E57"/>
      <c r="F57"/>
      <c r="G57"/>
      <c r="H57"/>
      <c r="I57"/>
      <c r="J57"/>
      <c r="K57"/>
      <c r="M57" s="26"/>
      <c r="N57" s="26"/>
      <c r="O57" s="26"/>
    </row>
    <row r="58" ht="28.5" spans="1:15">
      <c r="A58"/>
      <c r="B58"/>
      <c r="C58"/>
      <c r="D58"/>
      <c r="E58"/>
      <c r="F58"/>
      <c r="G58"/>
      <c r="H58"/>
      <c r="I58"/>
      <c r="J58"/>
      <c r="K58"/>
      <c r="M58" s="26"/>
      <c r="N58" s="26"/>
      <c r="O58" s="26"/>
    </row>
    <row r="59" ht="28.5" spans="1:15">
      <c r="A59"/>
      <c r="B59"/>
      <c r="C59"/>
      <c r="D59"/>
      <c r="E59"/>
      <c r="F59"/>
      <c r="G59"/>
      <c r="H59"/>
      <c r="I59"/>
      <c r="J59"/>
      <c r="K59"/>
      <c r="M59" s="26"/>
      <c r="N59" s="26"/>
      <c r="O59" s="26"/>
    </row>
    <row r="60" ht="28.5" spans="1:15">
      <c r="A60"/>
      <c r="B60"/>
      <c r="C60"/>
      <c r="D60"/>
      <c r="E60"/>
      <c r="F60"/>
      <c r="G60"/>
      <c r="H60"/>
      <c r="I60"/>
      <c r="J60"/>
      <c r="K60"/>
      <c r="M60" s="26"/>
      <c r="N60" s="26"/>
      <c r="O60" s="26"/>
    </row>
    <row r="61" ht="28.5" spans="1:15">
      <c r="A61"/>
      <c r="B61"/>
      <c r="C61"/>
      <c r="D61"/>
      <c r="E61"/>
      <c r="F61"/>
      <c r="G61"/>
      <c r="H61"/>
      <c r="I61"/>
      <c r="J61"/>
      <c r="K61"/>
      <c r="M61" s="26"/>
      <c r="N61" s="26"/>
      <c r="O61" s="26"/>
    </row>
    <row r="62" ht="28.5" spans="1:15">
      <c r="A62"/>
      <c r="B62"/>
      <c r="C62"/>
      <c r="D62"/>
      <c r="E62"/>
      <c r="F62"/>
      <c r="G62"/>
      <c r="H62"/>
      <c r="I62"/>
      <c r="J62"/>
      <c r="K62"/>
      <c r="M62" s="26"/>
      <c r="N62" s="26"/>
      <c r="O62" s="26"/>
    </row>
    <row r="63" ht="28.5" spans="1:15">
      <c r="A63"/>
      <c r="B63"/>
      <c r="C63"/>
      <c r="D63"/>
      <c r="E63"/>
      <c r="F63"/>
      <c r="G63"/>
      <c r="H63"/>
      <c r="I63"/>
      <c r="J63"/>
      <c r="K63"/>
      <c r="M63" s="26"/>
      <c r="N63" s="26"/>
      <c r="O63" s="26"/>
    </row>
    <row r="64" ht="28.5" spans="1:15">
      <c r="A64"/>
      <c r="B64"/>
      <c r="C64"/>
      <c r="D64"/>
      <c r="E64"/>
      <c r="F64"/>
      <c r="G64"/>
      <c r="H64"/>
      <c r="I64"/>
      <c r="J64"/>
      <c r="K64"/>
      <c r="L64" s="26"/>
      <c r="M64" s="26"/>
      <c r="N64" s="26"/>
      <c r="O64" s="26"/>
    </row>
    <row r="65" ht="28.5" spans="1:1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</row>
    <row r="66" ht="28.5" spans="1:1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</row>
    <row r="67" ht="28.5" spans="1:1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</row>
    <row r="68" ht="28.5" spans="1:1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</row>
    <row r="69" ht="28.5" spans="1:1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</row>
    <row r="70" ht="28.5" spans="1:1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</row>
    <row r="71" ht="34.25" spans="1:15">
      <c r="A71" s="160" t="s">
        <v>46</v>
      </c>
      <c r="B71" s="160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</row>
    <row r="72" ht="36" customHeight="1" spans="1:15">
      <c r="A72" s="11" t="s">
        <v>4</v>
      </c>
      <c r="B72" s="118" t="s">
        <v>5</v>
      </c>
      <c r="C72" s="119" t="s">
        <v>6</v>
      </c>
      <c r="D72" s="119" t="s">
        <v>7</v>
      </c>
      <c r="E72" s="118" t="s">
        <v>8</v>
      </c>
      <c r="F72" s="120" t="s">
        <v>9</v>
      </c>
      <c r="G72" s="119" t="s">
        <v>10</v>
      </c>
      <c r="H72" s="121" t="s">
        <v>11</v>
      </c>
      <c r="I72" s="121" t="s">
        <v>12</v>
      </c>
      <c r="J72" s="119" t="s">
        <v>13</v>
      </c>
      <c r="K72" s="148" t="s">
        <v>14</v>
      </c>
      <c r="L72" s="118" t="s">
        <v>15</v>
      </c>
      <c r="M72" s="119" t="s">
        <v>16</v>
      </c>
      <c r="N72" s="119" t="s">
        <v>17</v>
      </c>
      <c r="O72" s="118" t="s">
        <v>18</v>
      </c>
    </row>
    <row r="73" ht="36" customHeight="1" spans="1:15">
      <c r="A73" s="117" t="s">
        <v>19</v>
      </c>
      <c r="B73" s="12" t="s">
        <v>47</v>
      </c>
      <c r="C73" s="16" t="s">
        <v>21</v>
      </c>
      <c r="D73" s="16" t="s">
        <v>21</v>
      </c>
      <c r="E73" s="12" t="s">
        <v>22</v>
      </c>
      <c r="F73" s="16" t="s">
        <v>21</v>
      </c>
      <c r="G73" s="16" t="s">
        <v>48</v>
      </c>
      <c r="H73" s="15" t="s">
        <v>24</v>
      </c>
      <c r="I73" s="15" t="s">
        <v>24</v>
      </c>
      <c r="J73" s="16" t="s">
        <v>49</v>
      </c>
      <c r="K73" s="16" t="s">
        <v>21</v>
      </c>
      <c r="L73" s="12" t="s">
        <v>26</v>
      </c>
      <c r="M73" s="16" t="s">
        <v>21</v>
      </c>
      <c r="N73" s="16" t="s">
        <v>21</v>
      </c>
      <c r="O73" s="12" t="s">
        <v>50</v>
      </c>
    </row>
    <row r="74" ht="36" customHeight="1" spans="1:15">
      <c r="A74" s="117" t="s">
        <v>27</v>
      </c>
      <c r="B74" s="28">
        <f>B8*84%</f>
        <v>13699560</v>
      </c>
      <c r="C74" s="28">
        <f t="shared" ref="C74:O74" si="15">C8*84%</f>
        <v>8625960</v>
      </c>
      <c r="D74" s="28">
        <f t="shared" si="15"/>
        <v>8625960</v>
      </c>
      <c r="E74" s="28">
        <f t="shared" si="15"/>
        <v>12492480</v>
      </c>
      <c r="F74" s="28">
        <f t="shared" si="15"/>
        <v>8063160</v>
      </c>
      <c r="G74" s="28">
        <f t="shared" si="15"/>
        <v>9009000</v>
      </c>
      <c r="H74" s="28">
        <f t="shared" si="15"/>
        <v>21521640</v>
      </c>
      <c r="I74" s="28">
        <f t="shared" si="15"/>
        <v>21521640</v>
      </c>
      <c r="J74" s="28">
        <f t="shared" si="15"/>
        <v>9009000</v>
      </c>
      <c r="K74" s="28">
        <f t="shared" si="15"/>
        <v>8063160</v>
      </c>
      <c r="L74" s="28">
        <f t="shared" si="15"/>
        <v>12492480</v>
      </c>
      <c r="M74" s="28">
        <f t="shared" si="15"/>
        <v>8625960</v>
      </c>
      <c r="N74" s="28">
        <f t="shared" si="15"/>
        <v>8625960</v>
      </c>
      <c r="O74" s="28">
        <f t="shared" si="15"/>
        <v>13699560</v>
      </c>
    </row>
    <row r="75" ht="36" customHeight="1" spans="1:15">
      <c r="A75" s="117" t="s">
        <v>28</v>
      </c>
      <c r="B75" s="28">
        <f t="shared" ref="B75:B88" si="16">B9*84%</f>
        <v>13543320</v>
      </c>
      <c r="C75" s="28">
        <f t="shared" ref="C75:C88" si="17">C9*84%</f>
        <v>8527680</v>
      </c>
      <c r="D75" s="28">
        <f t="shared" ref="D75:D88" si="18">D9*84%</f>
        <v>8527680</v>
      </c>
      <c r="E75" s="28">
        <f t="shared" ref="E75:E88" si="19">E9*84%</f>
        <v>12350520</v>
      </c>
      <c r="F75" s="28">
        <f t="shared" ref="F75:F88" si="20">F9*84%</f>
        <v>7965720</v>
      </c>
      <c r="G75" s="28">
        <f t="shared" ref="G75:G88" si="21">G9*84%</f>
        <v>8906520</v>
      </c>
      <c r="H75" s="28">
        <f t="shared" ref="H75:H88" si="22">H9*84%</f>
        <v>21277200</v>
      </c>
      <c r="I75" s="28">
        <f t="shared" ref="I75:I88" si="23">I9*84%</f>
        <v>21277200</v>
      </c>
      <c r="J75" s="28">
        <f t="shared" ref="J75:J88" si="24">J9*84%</f>
        <v>8906520</v>
      </c>
      <c r="K75" s="28">
        <f t="shared" ref="K75:K88" si="25">K9*84%</f>
        <v>7965720</v>
      </c>
      <c r="L75" s="28">
        <f t="shared" ref="L75:L88" si="26">L9*84%</f>
        <v>12350520</v>
      </c>
      <c r="M75" s="28">
        <f t="shared" ref="M75:M88" si="27">M9*84%</f>
        <v>8527680</v>
      </c>
      <c r="N75" s="28">
        <f t="shared" ref="N75:N88" si="28">N9*84%</f>
        <v>8527680</v>
      </c>
      <c r="O75" s="28">
        <f t="shared" ref="O75:O88" si="29">O9*84%</f>
        <v>13543320</v>
      </c>
    </row>
    <row r="76" ht="36" customHeight="1" spans="1:15">
      <c r="A76" s="117" t="s">
        <v>29</v>
      </c>
      <c r="B76" s="28">
        <f t="shared" si="16"/>
        <v>13388760</v>
      </c>
      <c r="C76" s="28">
        <f t="shared" si="17"/>
        <v>8430240</v>
      </c>
      <c r="D76" s="28">
        <f t="shared" si="18"/>
        <v>8430240</v>
      </c>
      <c r="E76" s="28">
        <f t="shared" si="19"/>
        <v>12208560</v>
      </c>
      <c r="F76" s="28">
        <f t="shared" si="20"/>
        <v>7867440</v>
      </c>
      <c r="G76" s="28">
        <f t="shared" si="21"/>
        <v>8804880</v>
      </c>
      <c r="H76" s="28">
        <f t="shared" si="22"/>
        <v>21032760</v>
      </c>
      <c r="I76" s="28">
        <f t="shared" si="23"/>
        <v>21032760</v>
      </c>
      <c r="J76" s="28">
        <f t="shared" si="24"/>
        <v>8804880</v>
      </c>
      <c r="K76" s="28">
        <f t="shared" si="25"/>
        <v>7867440</v>
      </c>
      <c r="L76" s="28">
        <f t="shared" si="26"/>
        <v>12208560</v>
      </c>
      <c r="M76" s="28">
        <f t="shared" si="27"/>
        <v>8430240</v>
      </c>
      <c r="N76" s="28">
        <f t="shared" si="28"/>
        <v>8430240</v>
      </c>
      <c r="O76" s="28">
        <f t="shared" si="29"/>
        <v>13388760</v>
      </c>
    </row>
    <row r="77" ht="36" customHeight="1" spans="1:15">
      <c r="A77" s="117" t="s">
        <v>30</v>
      </c>
      <c r="B77" s="28">
        <f t="shared" si="16"/>
        <v>13233360</v>
      </c>
      <c r="C77" s="28">
        <f t="shared" si="17"/>
        <v>8331960</v>
      </c>
      <c r="D77" s="28">
        <f t="shared" si="18"/>
        <v>8331960</v>
      </c>
      <c r="E77" s="28">
        <f t="shared" si="19"/>
        <v>12066600</v>
      </c>
      <c r="F77" s="28">
        <f t="shared" si="20"/>
        <v>7770000</v>
      </c>
      <c r="G77" s="28">
        <f t="shared" si="21"/>
        <v>8702400</v>
      </c>
      <c r="H77" s="28">
        <f t="shared" si="22"/>
        <v>20790000</v>
      </c>
      <c r="I77" s="28">
        <f t="shared" si="23"/>
        <v>20790000</v>
      </c>
      <c r="J77" s="28">
        <f t="shared" si="24"/>
        <v>8702400</v>
      </c>
      <c r="K77" s="28">
        <f t="shared" si="25"/>
        <v>7770000</v>
      </c>
      <c r="L77" s="28">
        <f t="shared" si="26"/>
        <v>12066600</v>
      </c>
      <c r="M77" s="28">
        <f t="shared" si="27"/>
        <v>8331960</v>
      </c>
      <c r="N77" s="28">
        <f t="shared" si="28"/>
        <v>8331960</v>
      </c>
      <c r="O77" s="28">
        <f t="shared" si="29"/>
        <v>13233360</v>
      </c>
    </row>
    <row r="78" ht="36" customHeight="1" spans="1:15">
      <c r="A78" s="117" t="s">
        <v>31</v>
      </c>
      <c r="B78" s="28">
        <f t="shared" si="16"/>
        <v>12820920</v>
      </c>
      <c r="C78" s="28">
        <f t="shared" si="17"/>
        <v>8073240</v>
      </c>
      <c r="D78" s="28">
        <f t="shared" si="18"/>
        <v>8073240</v>
      </c>
      <c r="E78" s="28">
        <f t="shared" si="19"/>
        <v>11691960</v>
      </c>
      <c r="F78" s="28">
        <f t="shared" si="20"/>
        <v>7521360</v>
      </c>
      <c r="G78" s="28">
        <f t="shared" si="21"/>
        <v>8431920</v>
      </c>
      <c r="H78" s="28">
        <f t="shared" si="22"/>
        <v>20142360</v>
      </c>
      <c r="I78" s="28">
        <f t="shared" si="23"/>
        <v>20142360</v>
      </c>
      <c r="J78" s="28">
        <f t="shared" si="24"/>
        <v>8431920</v>
      </c>
      <c r="K78" s="28">
        <f t="shared" si="25"/>
        <v>7671720</v>
      </c>
      <c r="L78" s="28">
        <f t="shared" si="26"/>
        <v>11925480</v>
      </c>
      <c r="M78" s="28">
        <f t="shared" si="27"/>
        <v>8234520</v>
      </c>
      <c r="N78" s="28">
        <f t="shared" si="28"/>
        <v>8234520</v>
      </c>
      <c r="O78" s="28">
        <f t="shared" si="29"/>
        <v>13077960</v>
      </c>
    </row>
    <row r="79" ht="36" customHeight="1" spans="1:15">
      <c r="A79" s="117" t="s">
        <v>32</v>
      </c>
      <c r="B79" s="28">
        <f t="shared" si="16"/>
        <v>12669720</v>
      </c>
      <c r="C79" s="28">
        <f t="shared" si="17"/>
        <v>7976640</v>
      </c>
      <c r="D79" s="28">
        <f t="shared" si="18"/>
        <v>7976640</v>
      </c>
      <c r="E79" s="28">
        <f t="shared" si="19"/>
        <v>11552520</v>
      </c>
      <c r="F79" s="28">
        <f t="shared" si="20"/>
        <v>7424760</v>
      </c>
      <c r="G79" s="28">
        <f t="shared" si="21"/>
        <v>8331960</v>
      </c>
      <c r="H79" s="28">
        <f t="shared" si="22"/>
        <v>19902960</v>
      </c>
      <c r="I79" s="28">
        <f t="shared" si="23"/>
        <v>19902960</v>
      </c>
      <c r="J79" s="28">
        <f t="shared" si="24"/>
        <v>8331960</v>
      </c>
      <c r="K79" s="28">
        <f t="shared" si="25"/>
        <v>7573440</v>
      </c>
      <c r="L79" s="28">
        <f t="shared" si="26"/>
        <v>11783520</v>
      </c>
      <c r="M79" s="28">
        <f t="shared" si="27"/>
        <v>8136240</v>
      </c>
      <c r="N79" s="28">
        <f t="shared" si="28"/>
        <v>8136240</v>
      </c>
      <c r="O79" s="28">
        <f t="shared" si="29"/>
        <v>12922560</v>
      </c>
    </row>
    <row r="80" ht="36" customHeight="1" spans="1:15">
      <c r="A80" s="117" t="s">
        <v>33</v>
      </c>
      <c r="B80" s="28">
        <f t="shared" si="16"/>
        <v>12516840</v>
      </c>
      <c r="C80" s="28">
        <f t="shared" si="17"/>
        <v>7880880</v>
      </c>
      <c r="D80" s="28">
        <f t="shared" si="18"/>
        <v>7880880</v>
      </c>
      <c r="E80" s="28">
        <f t="shared" si="19"/>
        <v>11413920</v>
      </c>
      <c r="F80" s="28">
        <f t="shared" si="20"/>
        <v>7329840</v>
      </c>
      <c r="G80" s="28">
        <f t="shared" si="21"/>
        <v>8232000</v>
      </c>
      <c r="H80" s="28">
        <f t="shared" si="22"/>
        <v>19664400</v>
      </c>
      <c r="I80" s="28">
        <f t="shared" si="23"/>
        <v>19664400</v>
      </c>
      <c r="J80" s="28">
        <f t="shared" si="24"/>
        <v>8232000</v>
      </c>
      <c r="K80" s="28">
        <f t="shared" si="25"/>
        <v>7476000</v>
      </c>
      <c r="L80" s="28">
        <f t="shared" si="26"/>
        <v>11641560</v>
      </c>
      <c r="M80" s="28">
        <f t="shared" si="27"/>
        <v>8038800</v>
      </c>
      <c r="N80" s="28">
        <f t="shared" si="28"/>
        <v>8038800</v>
      </c>
      <c r="O80" s="28">
        <f t="shared" si="29"/>
        <v>12767160</v>
      </c>
    </row>
    <row r="81" ht="36" customHeight="1" spans="1:15">
      <c r="A81" s="117" t="s">
        <v>34</v>
      </c>
      <c r="B81" s="28">
        <f t="shared" si="16"/>
        <v>12363960</v>
      </c>
      <c r="C81" s="28">
        <f t="shared" si="17"/>
        <v>7785120</v>
      </c>
      <c r="D81" s="28">
        <f t="shared" si="18"/>
        <v>7785120</v>
      </c>
      <c r="E81" s="28">
        <f t="shared" si="19"/>
        <v>11274480</v>
      </c>
      <c r="F81" s="28">
        <f t="shared" si="20"/>
        <v>7234080</v>
      </c>
      <c r="G81" s="28">
        <f t="shared" si="21"/>
        <v>8131200</v>
      </c>
      <c r="H81" s="28">
        <f t="shared" si="22"/>
        <v>19425000</v>
      </c>
      <c r="I81" s="28">
        <f t="shared" si="23"/>
        <v>19425000</v>
      </c>
      <c r="J81" s="28">
        <f t="shared" si="24"/>
        <v>8131200</v>
      </c>
      <c r="K81" s="28">
        <f t="shared" si="25"/>
        <v>7378560</v>
      </c>
      <c r="L81" s="28">
        <f t="shared" si="26"/>
        <v>11500440</v>
      </c>
      <c r="M81" s="28">
        <f t="shared" si="27"/>
        <v>7941360</v>
      </c>
      <c r="N81" s="28">
        <f t="shared" si="28"/>
        <v>7941360</v>
      </c>
      <c r="O81" s="28">
        <f t="shared" si="29"/>
        <v>12611760</v>
      </c>
    </row>
    <row r="82" ht="36" customHeight="1" spans="1:15">
      <c r="A82" s="117" t="s">
        <v>35</v>
      </c>
      <c r="B82" s="28">
        <f t="shared" si="16"/>
        <v>12212760</v>
      </c>
      <c r="C82" s="28">
        <f t="shared" si="17"/>
        <v>7688520</v>
      </c>
      <c r="D82" s="28">
        <f t="shared" si="18"/>
        <v>7688520</v>
      </c>
      <c r="E82" s="28">
        <f t="shared" si="19"/>
        <v>11136720</v>
      </c>
      <c r="F82" s="28">
        <f t="shared" si="20"/>
        <v>7138320</v>
      </c>
      <c r="G82" s="28">
        <f t="shared" si="21"/>
        <v>8032080</v>
      </c>
      <c r="H82" s="28">
        <f t="shared" si="22"/>
        <v>19184760</v>
      </c>
      <c r="I82" s="28">
        <f t="shared" si="23"/>
        <v>19184760</v>
      </c>
      <c r="J82" s="28">
        <f t="shared" si="24"/>
        <v>8032080</v>
      </c>
      <c r="K82" s="28">
        <f t="shared" si="25"/>
        <v>7281120</v>
      </c>
      <c r="L82" s="28">
        <f t="shared" si="26"/>
        <v>11359320</v>
      </c>
      <c r="M82" s="28">
        <f t="shared" si="27"/>
        <v>7842240</v>
      </c>
      <c r="N82" s="28">
        <f t="shared" si="28"/>
        <v>7842240</v>
      </c>
      <c r="O82" s="28">
        <f t="shared" si="29"/>
        <v>12457200</v>
      </c>
    </row>
    <row r="83" ht="36" customHeight="1" spans="1:15">
      <c r="A83" s="117" t="s">
        <v>36</v>
      </c>
      <c r="B83" s="28">
        <f t="shared" si="16"/>
        <v>12059880</v>
      </c>
      <c r="C83" s="28">
        <f t="shared" si="17"/>
        <v>7592760</v>
      </c>
      <c r="D83" s="28">
        <f t="shared" si="18"/>
        <v>7592760</v>
      </c>
      <c r="E83" s="28">
        <f t="shared" si="19"/>
        <v>10997280</v>
      </c>
      <c r="F83" s="28">
        <f t="shared" si="20"/>
        <v>7041720</v>
      </c>
      <c r="G83" s="28">
        <f t="shared" si="21"/>
        <v>7931280</v>
      </c>
      <c r="H83" s="28">
        <f t="shared" si="22"/>
        <v>18945360</v>
      </c>
      <c r="I83" s="28">
        <f t="shared" si="23"/>
        <v>18945360</v>
      </c>
      <c r="J83" s="28">
        <f t="shared" si="24"/>
        <v>7931280</v>
      </c>
      <c r="K83" s="28">
        <f t="shared" si="25"/>
        <v>7182000</v>
      </c>
      <c r="L83" s="28">
        <f t="shared" si="26"/>
        <v>11217360</v>
      </c>
      <c r="M83" s="28">
        <f t="shared" si="27"/>
        <v>7744800</v>
      </c>
      <c r="N83" s="28">
        <f t="shared" si="28"/>
        <v>7744800</v>
      </c>
      <c r="O83" s="28">
        <f t="shared" si="29"/>
        <v>12300960</v>
      </c>
    </row>
    <row r="84" ht="36" customHeight="1" spans="1:15">
      <c r="A84" s="117" t="s">
        <v>37</v>
      </c>
      <c r="B84" s="28">
        <f t="shared" si="16"/>
        <v>11907000</v>
      </c>
      <c r="C84" s="28">
        <f t="shared" si="17"/>
        <v>7497840</v>
      </c>
      <c r="D84" s="28">
        <f t="shared" si="18"/>
        <v>7497840</v>
      </c>
      <c r="E84" s="28">
        <f t="shared" si="19"/>
        <v>10857840</v>
      </c>
      <c r="F84" s="28">
        <f t="shared" si="20"/>
        <v>6945960</v>
      </c>
      <c r="G84" s="28">
        <f t="shared" si="21"/>
        <v>7830480</v>
      </c>
      <c r="H84" s="28">
        <f t="shared" si="22"/>
        <v>18706800</v>
      </c>
      <c r="I84" s="28">
        <f t="shared" si="23"/>
        <v>18706800</v>
      </c>
      <c r="J84" s="28">
        <f t="shared" si="24"/>
        <v>7830480</v>
      </c>
      <c r="K84" s="28">
        <f t="shared" si="25"/>
        <v>7084560</v>
      </c>
      <c r="L84" s="28">
        <f t="shared" si="26"/>
        <v>11075400</v>
      </c>
      <c r="M84" s="28">
        <f t="shared" si="27"/>
        <v>7647360</v>
      </c>
      <c r="N84" s="28">
        <f t="shared" si="28"/>
        <v>7647360</v>
      </c>
      <c r="O84" s="28">
        <f t="shared" si="29"/>
        <v>12145560</v>
      </c>
    </row>
    <row r="85" ht="36" customHeight="1" spans="1:15">
      <c r="A85" s="117" t="s">
        <v>38</v>
      </c>
      <c r="B85" s="28">
        <f t="shared" si="16"/>
        <v>11755800</v>
      </c>
      <c r="C85" s="28">
        <f t="shared" si="17"/>
        <v>7402080</v>
      </c>
      <c r="D85" s="28">
        <f t="shared" si="18"/>
        <v>7402080</v>
      </c>
      <c r="E85" s="28">
        <f t="shared" si="19"/>
        <v>10719240</v>
      </c>
      <c r="F85" s="28">
        <f t="shared" si="20"/>
        <v>6850200</v>
      </c>
      <c r="G85" s="28">
        <f t="shared" si="21"/>
        <v>7731360</v>
      </c>
      <c r="H85" s="28">
        <f t="shared" si="22"/>
        <v>18467400</v>
      </c>
      <c r="I85" s="28">
        <f t="shared" si="23"/>
        <v>18467400</v>
      </c>
      <c r="J85" s="28">
        <f t="shared" si="24"/>
        <v>7731360</v>
      </c>
      <c r="K85" s="28">
        <f t="shared" si="25"/>
        <v>6987120</v>
      </c>
      <c r="L85" s="28">
        <f t="shared" si="26"/>
        <v>10933440</v>
      </c>
      <c r="M85" s="28">
        <f t="shared" si="27"/>
        <v>7549920</v>
      </c>
      <c r="N85" s="28">
        <f t="shared" si="28"/>
        <v>7549920</v>
      </c>
      <c r="O85" s="28">
        <f t="shared" si="29"/>
        <v>11991000</v>
      </c>
    </row>
    <row r="86" ht="36" customHeight="1" spans="1:15">
      <c r="A86" s="117" t="s">
        <v>39</v>
      </c>
      <c r="B86" s="28">
        <f t="shared" si="16"/>
        <v>11602920</v>
      </c>
      <c r="C86" s="28">
        <f t="shared" si="17"/>
        <v>7305480</v>
      </c>
      <c r="D86" s="28">
        <f t="shared" si="18"/>
        <v>7305480</v>
      </c>
      <c r="E86" s="28">
        <f t="shared" si="19"/>
        <v>10579800</v>
      </c>
      <c r="F86" s="28">
        <f t="shared" si="20"/>
        <v>6754440</v>
      </c>
      <c r="G86" s="28">
        <f t="shared" si="21"/>
        <v>7630560</v>
      </c>
      <c r="H86" s="28">
        <f t="shared" si="22"/>
        <v>18228000</v>
      </c>
      <c r="I86" s="28">
        <f t="shared" si="23"/>
        <v>18228000</v>
      </c>
      <c r="J86" s="28">
        <f t="shared" si="24"/>
        <v>7630560</v>
      </c>
      <c r="K86" s="28">
        <f t="shared" si="25"/>
        <v>6889680</v>
      </c>
      <c r="L86" s="28">
        <f t="shared" si="26"/>
        <v>10791480</v>
      </c>
      <c r="M86" s="28">
        <f t="shared" si="27"/>
        <v>7451640</v>
      </c>
      <c r="N86" s="28">
        <f t="shared" si="28"/>
        <v>7451640</v>
      </c>
      <c r="O86" s="28">
        <f t="shared" si="29"/>
        <v>11834760</v>
      </c>
    </row>
    <row r="87" ht="36" customHeight="1" spans="1:15">
      <c r="A87" s="161" t="s">
        <v>51</v>
      </c>
      <c r="B87" s="28">
        <f t="shared" si="16"/>
        <v>10878000</v>
      </c>
      <c r="C87" s="28">
        <f t="shared" si="17"/>
        <v>6849360</v>
      </c>
      <c r="D87" s="28">
        <f t="shared" si="18"/>
        <v>6849360</v>
      </c>
      <c r="E87" s="28">
        <f t="shared" si="19"/>
        <v>9919560</v>
      </c>
      <c r="F87" s="28">
        <f t="shared" si="20"/>
        <v>6325200</v>
      </c>
      <c r="G87" s="28">
        <f t="shared" si="21"/>
        <v>7154280</v>
      </c>
      <c r="H87" s="28">
        <f t="shared" si="22"/>
        <v>17089800</v>
      </c>
      <c r="I87" s="28">
        <f t="shared" si="23"/>
        <v>17089800</v>
      </c>
      <c r="J87" s="28">
        <f t="shared" si="24"/>
        <v>7154280</v>
      </c>
      <c r="K87" s="28">
        <f t="shared" si="25"/>
        <v>6452040</v>
      </c>
      <c r="L87" s="28">
        <f t="shared" si="26"/>
        <v>10118640</v>
      </c>
      <c r="M87" s="28">
        <f t="shared" si="27"/>
        <v>6986280</v>
      </c>
      <c r="N87" s="28">
        <f t="shared" si="28"/>
        <v>6986280</v>
      </c>
      <c r="O87" s="28">
        <f t="shared" si="29"/>
        <v>11095560</v>
      </c>
    </row>
    <row r="88" ht="36" customHeight="1" spans="1:15">
      <c r="A88" s="161" t="s">
        <v>52</v>
      </c>
      <c r="B88" s="28">
        <f t="shared" si="16"/>
        <v>10169040</v>
      </c>
      <c r="C88" s="28">
        <f t="shared" si="17"/>
        <v>6402480</v>
      </c>
      <c r="D88" s="28">
        <f t="shared" si="18"/>
        <v>6402480</v>
      </c>
      <c r="E88" s="28">
        <f t="shared" si="19"/>
        <v>9272760</v>
      </c>
      <c r="F88" s="28">
        <f t="shared" si="20"/>
        <v>5906040</v>
      </c>
      <c r="G88" s="28">
        <f t="shared" si="21"/>
        <v>6687240</v>
      </c>
      <c r="H88" s="28">
        <f t="shared" si="22"/>
        <v>15975120</v>
      </c>
      <c r="I88" s="28">
        <f t="shared" si="23"/>
        <v>15975120</v>
      </c>
      <c r="J88" s="28">
        <f t="shared" si="24"/>
        <v>6687240</v>
      </c>
      <c r="K88" s="28">
        <f t="shared" si="25"/>
        <v>5906040</v>
      </c>
      <c r="L88" s="28">
        <f t="shared" si="26"/>
        <v>9272760</v>
      </c>
      <c r="M88" s="28">
        <f t="shared" si="27"/>
        <v>6402480</v>
      </c>
      <c r="N88" s="28">
        <f t="shared" si="28"/>
        <v>6402480</v>
      </c>
      <c r="O88" s="28">
        <f t="shared" si="29"/>
        <v>10169040</v>
      </c>
    </row>
  </sheetData>
  <mergeCells count="8">
    <mergeCell ref="A1:O1"/>
    <mergeCell ref="A2:O2"/>
    <mergeCell ref="A3:O3"/>
    <mergeCell ref="A4:O4"/>
    <mergeCell ref="A29:O29"/>
    <mergeCell ref="A31:O31"/>
    <mergeCell ref="A51:O51"/>
    <mergeCell ref="A71:O71"/>
  </mergeCells>
  <pageMargins left="0.314583333333333" right="0.118055555555556" top="0.354166666666667" bottom="0.196527777777778" header="0.196527777777778" footer="0.156944444444444"/>
  <pageSetup paperSize="9" scale="52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9"/>
  <sheetViews>
    <sheetView tabSelected="1" view="pageBreakPreview" zoomScale="60" zoomScaleNormal="70" topLeftCell="A10" workbookViewId="0">
      <selection activeCell="Y51" sqref="Y51"/>
    </sheetView>
  </sheetViews>
  <sheetFormatPr defaultColWidth="8.66363636363636" defaultRowHeight="21"/>
  <cols>
    <col min="1" max="1" width="1.17272727272727" customWidth="1"/>
    <col min="2" max="2" width="8.66363636363636" style="75"/>
    <col min="4" max="4" width="11.3090909090909" customWidth="1"/>
    <col min="7" max="7" width="20.1636363636364" customWidth="1"/>
    <col min="8" max="8" width="4.28181818181818" customWidth="1"/>
    <col min="9" max="9" width="18.8363636363636" customWidth="1"/>
    <col min="10" max="10" width="1.29090909090909" customWidth="1"/>
    <col min="11" max="11" width="18.5" customWidth="1"/>
    <col min="12" max="12" width="4.52727272727273" customWidth="1"/>
    <col min="13" max="13" width="18.9181818181818" customWidth="1"/>
    <col min="14" max="14" width="15.2272727272727" style="76" customWidth="1"/>
    <col min="15" max="15" width="4.85454545454545" style="76" customWidth="1"/>
    <col min="16" max="16" width="16.2545454545455" style="76" customWidth="1"/>
    <col min="18" max="18" width="10.5"/>
  </cols>
  <sheetData>
    <row r="1" ht="61.5" spans="1:16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ht="7" customHeight="1" spans="1:16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ht="25" customHeight="1"/>
    <row r="5" s="74" customFormat="1" ht="30" customHeight="1" spans="2:17">
      <c r="B5" s="80" t="s">
        <v>53</v>
      </c>
      <c r="C5" s="80" t="s">
        <v>19</v>
      </c>
      <c r="D5" s="80"/>
      <c r="E5" s="80" t="s">
        <v>54</v>
      </c>
      <c r="F5" s="80"/>
      <c r="G5" s="81" t="s">
        <v>55</v>
      </c>
      <c r="H5" s="81"/>
      <c r="I5" s="81"/>
      <c r="J5" s="94"/>
      <c r="K5" s="80" t="s">
        <v>56</v>
      </c>
      <c r="L5" s="80"/>
      <c r="M5" s="80"/>
      <c r="N5" s="95" t="s">
        <v>57</v>
      </c>
      <c r="O5" s="95"/>
      <c r="P5" s="95"/>
      <c r="Q5" s="112"/>
    </row>
    <row r="6" s="74" customFormat="1" ht="28" customHeight="1" spans="2:16">
      <c r="B6" s="80"/>
      <c r="C6" s="80"/>
      <c r="D6" s="80"/>
      <c r="E6" s="80"/>
      <c r="F6" s="80"/>
      <c r="G6" s="80" t="s">
        <v>58</v>
      </c>
      <c r="H6" s="80"/>
      <c r="I6" s="80" t="s">
        <v>59</v>
      </c>
      <c r="J6" s="94"/>
      <c r="K6" s="80" t="s">
        <v>58</v>
      </c>
      <c r="L6" s="80"/>
      <c r="M6" s="80" t="s">
        <v>59</v>
      </c>
      <c r="N6" s="95" t="s">
        <v>58</v>
      </c>
      <c r="O6" s="80"/>
      <c r="P6" s="95" t="s">
        <v>59</v>
      </c>
    </row>
    <row r="7" ht="25" customHeight="1" spans="2:16">
      <c r="B7" s="82">
        <v>0.2</v>
      </c>
      <c r="C7" s="83" t="s">
        <v>60</v>
      </c>
      <c r="D7" s="83"/>
      <c r="E7" s="84" t="s">
        <v>61</v>
      </c>
      <c r="F7" s="84"/>
      <c r="G7" s="85">
        <f>K7*B7</f>
        <v>1265580</v>
      </c>
      <c r="H7" s="162" t="s">
        <v>62</v>
      </c>
      <c r="I7" s="85">
        <f>M7*B7</f>
        <v>1727820</v>
      </c>
      <c r="J7" s="94"/>
      <c r="K7" s="85">
        <f>'MARKET PRICE 0825'!F22*90%</f>
        <v>6327900</v>
      </c>
      <c r="L7" s="162" t="s">
        <v>62</v>
      </c>
      <c r="M7" s="85">
        <f>'MARKET PRICE 0825'!F8*90%</f>
        <v>8639100</v>
      </c>
      <c r="N7" s="96">
        <f t="shared" ref="N7:N12" si="0">K7/0.9*0.1</f>
        <v>703100</v>
      </c>
      <c r="O7" s="163" t="s">
        <v>62</v>
      </c>
      <c r="P7" s="96">
        <f t="shared" ref="P7:P12" si="1">M7/0.9*0.1</f>
        <v>959900</v>
      </c>
    </row>
    <row r="8" ht="25" customHeight="1" spans="2:16">
      <c r="B8" s="82"/>
      <c r="C8" s="86" t="s">
        <v>60</v>
      </c>
      <c r="D8" s="86"/>
      <c r="E8" s="87" t="s">
        <v>63</v>
      </c>
      <c r="F8" s="87"/>
      <c r="G8" s="88">
        <f>K8*B7</f>
        <v>1371960</v>
      </c>
      <c r="H8" s="164" t="s">
        <v>62</v>
      </c>
      <c r="I8" s="88">
        <f>M8*B7</f>
        <v>1848420</v>
      </c>
      <c r="J8" s="94"/>
      <c r="K8" s="88">
        <f>'MARKET PRICE 0825'!C22*90%</f>
        <v>6859800</v>
      </c>
      <c r="L8" s="164" t="s">
        <v>62</v>
      </c>
      <c r="M8" s="88">
        <f>'MARKET PRICE 0825'!C8*90%</f>
        <v>9242100</v>
      </c>
      <c r="N8" s="97">
        <f t="shared" si="0"/>
        <v>762200</v>
      </c>
      <c r="O8" s="165" t="s">
        <v>62</v>
      </c>
      <c r="P8" s="97">
        <f t="shared" si="1"/>
        <v>1026900</v>
      </c>
    </row>
    <row r="9" ht="25" customHeight="1" spans="2:16">
      <c r="B9" s="82"/>
      <c r="C9" s="86" t="s">
        <v>64</v>
      </c>
      <c r="D9" s="86"/>
      <c r="E9" s="87" t="s">
        <v>65</v>
      </c>
      <c r="F9" s="87"/>
      <c r="G9" s="88">
        <f>B7*K9</f>
        <v>1432980</v>
      </c>
      <c r="H9" s="88"/>
      <c r="I9" s="88">
        <f>B7*M9</f>
        <v>1930500</v>
      </c>
      <c r="J9" s="94"/>
      <c r="K9" s="88">
        <f>'MARKET PRICE 0825'!G22*90%</f>
        <v>7164900</v>
      </c>
      <c r="L9" s="164" t="s">
        <v>62</v>
      </c>
      <c r="M9" s="88">
        <f>'MARKET PRICE 0825'!G8*90%</f>
        <v>9652500</v>
      </c>
      <c r="N9" s="97">
        <f t="shared" si="0"/>
        <v>796100</v>
      </c>
      <c r="O9" s="97"/>
      <c r="P9" s="97">
        <f t="shared" si="1"/>
        <v>1072500</v>
      </c>
    </row>
    <row r="10" ht="25" customHeight="1" spans="2:16">
      <c r="B10" s="82"/>
      <c r="C10" s="86" t="s">
        <v>66</v>
      </c>
      <c r="D10" s="86"/>
      <c r="E10" s="87" t="s">
        <v>67</v>
      </c>
      <c r="F10" s="87"/>
      <c r="G10" s="88">
        <f>K10*B7</f>
        <v>1987020</v>
      </c>
      <c r="H10" s="164" t="s">
        <v>62</v>
      </c>
      <c r="I10" s="88">
        <f>M10*B7</f>
        <v>2676960</v>
      </c>
      <c r="J10" s="94"/>
      <c r="K10" s="88">
        <f>'MARKET PRICE 0825'!E22*90%</f>
        <v>9935100</v>
      </c>
      <c r="L10" s="164" t="s">
        <v>62</v>
      </c>
      <c r="M10" s="88">
        <f>'MARKET PRICE 0825'!E8*90%</f>
        <v>13384800</v>
      </c>
      <c r="N10" s="97">
        <f t="shared" si="0"/>
        <v>1103900</v>
      </c>
      <c r="O10" s="165" t="s">
        <v>62</v>
      </c>
      <c r="P10" s="97">
        <f t="shared" si="1"/>
        <v>1487200</v>
      </c>
    </row>
    <row r="11" ht="25" customHeight="1" spans="2:16">
      <c r="B11" s="82"/>
      <c r="C11" s="86" t="s">
        <v>68</v>
      </c>
      <c r="D11" s="86"/>
      <c r="E11" s="87" t="s">
        <v>69</v>
      </c>
      <c r="F11" s="87"/>
      <c r="G11" s="88">
        <f>K11*B7</f>
        <v>2179080</v>
      </c>
      <c r="H11" s="164" t="s">
        <v>62</v>
      </c>
      <c r="I11" s="88">
        <f>M11*B7</f>
        <v>2935620</v>
      </c>
      <c r="J11" s="94"/>
      <c r="K11" s="88">
        <f>'MARKET PRICE 0825'!B22*90%</f>
        <v>10895400</v>
      </c>
      <c r="L11" s="164" t="s">
        <v>62</v>
      </c>
      <c r="M11" s="88">
        <f>'MARKET PRICE 0825'!B8*90%</f>
        <v>14678100</v>
      </c>
      <c r="N11" s="97">
        <f t="shared" si="0"/>
        <v>1210600</v>
      </c>
      <c r="O11" s="165" t="s">
        <v>62</v>
      </c>
      <c r="P11" s="97">
        <f t="shared" si="1"/>
        <v>1630900</v>
      </c>
    </row>
    <row r="12" ht="25" customHeight="1" spans="2:16">
      <c r="B12" s="82"/>
      <c r="C12" s="86" t="s">
        <v>70</v>
      </c>
      <c r="D12" s="86"/>
      <c r="E12" s="87" t="s">
        <v>71</v>
      </c>
      <c r="F12" s="87"/>
      <c r="G12" s="88">
        <f>K12*B7</f>
        <v>3423240</v>
      </c>
      <c r="H12" s="164" t="s">
        <v>62</v>
      </c>
      <c r="I12" s="88">
        <f>M12*B7</f>
        <v>4611780</v>
      </c>
      <c r="J12" s="94"/>
      <c r="K12" s="88">
        <f>'MARKET PRICE 0825'!H22*90%</f>
        <v>17116200</v>
      </c>
      <c r="L12" s="164" t="s">
        <v>62</v>
      </c>
      <c r="M12" s="88">
        <f>'MARKET PRICE 0825'!H8*90%</f>
        <v>23058900</v>
      </c>
      <c r="N12" s="97">
        <f t="shared" si="0"/>
        <v>1901800</v>
      </c>
      <c r="O12" s="165" t="s">
        <v>62</v>
      </c>
      <c r="P12" s="97">
        <f t="shared" si="1"/>
        <v>2562100</v>
      </c>
    </row>
    <row r="13" ht="11" customHeight="1" spans="2:16">
      <c r="B13" s="89"/>
      <c r="C13" s="87"/>
      <c r="D13" s="87"/>
      <c r="E13" s="87"/>
      <c r="F13" s="87"/>
      <c r="G13" s="87"/>
      <c r="H13" s="87"/>
      <c r="I13" s="87"/>
      <c r="J13" s="94"/>
      <c r="K13" s="98"/>
      <c r="L13" s="98"/>
      <c r="M13" s="98"/>
      <c r="N13" s="99"/>
      <c r="O13" s="100"/>
      <c r="P13" s="99"/>
    </row>
    <row r="14" ht="25" customHeight="1" spans="2:16">
      <c r="B14" s="82">
        <v>0.3</v>
      </c>
      <c r="C14" s="86" t="s">
        <v>60</v>
      </c>
      <c r="D14" s="86"/>
      <c r="E14" s="87" t="s">
        <v>61</v>
      </c>
      <c r="F14" s="87"/>
      <c r="G14" s="90">
        <f>K14*B14</f>
        <v>1860402.6</v>
      </c>
      <c r="H14" s="166" t="s">
        <v>62</v>
      </c>
      <c r="I14" s="90">
        <f>M14*B14</f>
        <v>2539895.4</v>
      </c>
      <c r="J14" s="94"/>
      <c r="K14" s="88">
        <f t="shared" ref="K14:K19" si="2">K7*98%</f>
        <v>6201342</v>
      </c>
      <c r="L14" s="164" t="s">
        <v>62</v>
      </c>
      <c r="M14" s="88">
        <f t="shared" ref="M14:M19" si="3">M7*98%</f>
        <v>8466318</v>
      </c>
      <c r="N14" s="97">
        <f t="shared" ref="N14:N19" si="4">K14/0.9*0.1</f>
        <v>689038</v>
      </c>
      <c r="O14" s="165" t="s">
        <v>62</v>
      </c>
      <c r="P14" s="97">
        <f t="shared" ref="P14:P19" si="5">M14/0.9*0.1</f>
        <v>940702</v>
      </c>
    </row>
    <row r="15" ht="25" customHeight="1" spans="2:16">
      <c r="B15" s="89"/>
      <c r="C15" s="86" t="s">
        <v>60</v>
      </c>
      <c r="D15" s="86"/>
      <c r="E15" s="87" t="s">
        <v>63</v>
      </c>
      <c r="F15" s="87"/>
      <c r="G15" s="90">
        <f>K15*B14</f>
        <v>2016781.2</v>
      </c>
      <c r="H15" s="166" t="s">
        <v>62</v>
      </c>
      <c r="I15" s="90">
        <f>M15*B14</f>
        <v>2717177.4</v>
      </c>
      <c r="J15" s="94"/>
      <c r="K15" s="88">
        <f t="shared" si="2"/>
        <v>6722604</v>
      </c>
      <c r="L15" s="164" t="s">
        <v>62</v>
      </c>
      <c r="M15" s="88">
        <f t="shared" si="3"/>
        <v>9057258</v>
      </c>
      <c r="N15" s="97">
        <f t="shared" si="4"/>
        <v>746956</v>
      </c>
      <c r="O15" s="165" t="s">
        <v>62</v>
      </c>
      <c r="P15" s="97">
        <f t="shared" si="5"/>
        <v>1006362</v>
      </c>
    </row>
    <row r="16" ht="25" customHeight="1" spans="2:16">
      <c r="B16" s="89"/>
      <c r="C16" s="86" t="s">
        <v>64</v>
      </c>
      <c r="D16" s="86"/>
      <c r="E16" s="87" t="s">
        <v>65</v>
      </c>
      <c r="F16" s="87"/>
      <c r="G16" s="90">
        <f>K16*B14</f>
        <v>2106480.6</v>
      </c>
      <c r="H16" s="90"/>
      <c r="I16" s="90">
        <f>K16*B14</f>
        <v>2106480.6</v>
      </c>
      <c r="J16" s="94"/>
      <c r="K16" s="88">
        <f t="shared" si="2"/>
        <v>7021602</v>
      </c>
      <c r="L16" s="88"/>
      <c r="M16" s="88">
        <f t="shared" si="3"/>
        <v>9459450</v>
      </c>
      <c r="N16" s="97">
        <f t="shared" si="4"/>
        <v>780178</v>
      </c>
      <c r="O16" s="165" t="s">
        <v>62</v>
      </c>
      <c r="P16" s="97">
        <f t="shared" si="5"/>
        <v>1051050</v>
      </c>
    </row>
    <row r="17" ht="25" customHeight="1" spans="2:16">
      <c r="B17" s="89"/>
      <c r="C17" s="86" t="s">
        <v>66</v>
      </c>
      <c r="D17" s="86"/>
      <c r="E17" s="87" t="s">
        <v>67</v>
      </c>
      <c r="F17" s="87"/>
      <c r="G17" s="90">
        <f>K17*B14</f>
        <v>2920919.4</v>
      </c>
      <c r="H17" s="166" t="s">
        <v>62</v>
      </c>
      <c r="I17" s="90">
        <f>M17*B14</f>
        <v>3935131.2</v>
      </c>
      <c r="J17" s="94"/>
      <c r="K17" s="88">
        <f t="shared" si="2"/>
        <v>9736398</v>
      </c>
      <c r="L17" s="164" t="s">
        <v>62</v>
      </c>
      <c r="M17" s="88">
        <f t="shared" si="3"/>
        <v>13117104</v>
      </c>
      <c r="N17" s="97">
        <f t="shared" si="4"/>
        <v>1081822</v>
      </c>
      <c r="O17" s="165" t="s">
        <v>62</v>
      </c>
      <c r="P17" s="97">
        <f t="shared" si="5"/>
        <v>1457456</v>
      </c>
    </row>
    <row r="18" ht="25" customHeight="1" spans="2:16">
      <c r="B18" s="89"/>
      <c r="C18" s="86" t="s">
        <v>68</v>
      </c>
      <c r="D18" s="86"/>
      <c r="E18" s="87" t="s">
        <v>69</v>
      </c>
      <c r="F18" s="87"/>
      <c r="G18" s="90">
        <f>K18*B14</f>
        <v>3203247.6</v>
      </c>
      <c r="H18" s="166" t="s">
        <v>62</v>
      </c>
      <c r="I18" s="90">
        <f>M18*B14</f>
        <v>4315361.4</v>
      </c>
      <c r="J18" s="94"/>
      <c r="K18" s="88">
        <f t="shared" si="2"/>
        <v>10677492</v>
      </c>
      <c r="L18" s="164" t="s">
        <v>62</v>
      </c>
      <c r="M18" s="88">
        <f t="shared" si="3"/>
        <v>14384538</v>
      </c>
      <c r="N18" s="97">
        <f t="shared" si="4"/>
        <v>1186388</v>
      </c>
      <c r="O18" s="165" t="s">
        <v>62</v>
      </c>
      <c r="P18" s="97">
        <f t="shared" si="5"/>
        <v>1598282</v>
      </c>
    </row>
    <row r="19" ht="25" customHeight="1" spans="2:16">
      <c r="B19" s="89"/>
      <c r="C19" s="86" t="s">
        <v>70</v>
      </c>
      <c r="D19" s="86"/>
      <c r="E19" s="87" t="s">
        <v>71</v>
      </c>
      <c r="F19" s="87"/>
      <c r="G19" s="90">
        <f>K19*B14</f>
        <v>5032162.8</v>
      </c>
      <c r="H19" s="166" t="s">
        <v>62</v>
      </c>
      <c r="I19" s="90">
        <f>M19*B14</f>
        <v>6779316.6</v>
      </c>
      <c r="J19" s="94"/>
      <c r="K19" s="101">
        <f t="shared" si="2"/>
        <v>16773876</v>
      </c>
      <c r="L19" s="167" t="s">
        <v>62</v>
      </c>
      <c r="M19" s="101">
        <f t="shared" si="3"/>
        <v>22597722</v>
      </c>
      <c r="N19" s="102">
        <f t="shared" si="4"/>
        <v>1863764</v>
      </c>
      <c r="O19" s="165" t="s">
        <v>62</v>
      </c>
      <c r="P19" s="102">
        <f t="shared" si="5"/>
        <v>2510858</v>
      </c>
    </row>
    <row r="20" ht="10" customHeight="1" spans="2:16">
      <c r="B20" s="89"/>
      <c r="C20" s="87"/>
      <c r="D20" s="87"/>
      <c r="E20" s="87"/>
      <c r="F20" s="87"/>
      <c r="G20" s="87"/>
      <c r="H20" s="87"/>
      <c r="I20" s="87"/>
      <c r="J20" s="94"/>
      <c r="K20" s="88"/>
      <c r="L20" s="88"/>
      <c r="M20" s="88"/>
      <c r="N20" s="97"/>
      <c r="O20" s="97"/>
      <c r="P20" s="97"/>
    </row>
    <row r="21" ht="25" customHeight="1" spans="2:16">
      <c r="B21" s="82">
        <v>0.4</v>
      </c>
      <c r="C21" s="86" t="s">
        <v>60</v>
      </c>
      <c r="D21" s="86"/>
      <c r="E21" s="87" t="s">
        <v>61</v>
      </c>
      <c r="F21" s="87"/>
      <c r="G21" s="90">
        <f>K21*B21</f>
        <v>2429913.6</v>
      </c>
      <c r="H21" s="166" t="s">
        <v>62</v>
      </c>
      <c r="I21" s="90">
        <f>M21*B21</f>
        <v>3317414.4</v>
      </c>
      <c r="J21" s="94"/>
      <c r="K21" s="103">
        <f t="shared" ref="K21:K26" si="6">K7*96%</f>
        <v>6074784</v>
      </c>
      <c r="L21" s="168" t="s">
        <v>62</v>
      </c>
      <c r="M21" s="103">
        <f>M7*96%</f>
        <v>8293536</v>
      </c>
      <c r="N21" s="104">
        <f t="shared" ref="N21:N26" si="7">K21/0.9*0.1</f>
        <v>674976</v>
      </c>
      <c r="O21" s="165" t="s">
        <v>62</v>
      </c>
      <c r="P21" s="104">
        <f t="shared" ref="P21:P26" si="8">M21/0.9*0.1</f>
        <v>921504</v>
      </c>
    </row>
    <row r="22" ht="25" customHeight="1" spans="2:16">
      <c r="B22" s="89"/>
      <c r="C22" s="86" t="s">
        <v>60</v>
      </c>
      <c r="D22" s="86"/>
      <c r="E22" s="87" t="s">
        <v>63</v>
      </c>
      <c r="F22" s="87"/>
      <c r="G22" s="90">
        <f>K22*B21</f>
        <v>2634163.2</v>
      </c>
      <c r="H22" s="166" t="s">
        <v>62</v>
      </c>
      <c r="I22" s="90">
        <f>M22*B21</f>
        <v>3548966.4</v>
      </c>
      <c r="J22" s="94"/>
      <c r="K22" s="88">
        <f t="shared" si="6"/>
        <v>6585408</v>
      </c>
      <c r="L22" s="164" t="s">
        <v>62</v>
      </c>
      <c r="M22" s="88">
        <f>M8*96%</f>
        <v>8872416</v>
      </c>
      <c r="N22" s="97">
        <f t="shared" si="7"/>
        <v>731712</v>
      </c>
      <c r="O22" s="165" t="s">
        <v>62</v>
      </c>
      <c r="P22" s="97">
        <f t="shared" si="8"/>
        <v>985824</v>
      </c>
    </row>
    <row r="23" ht="25" customHeight="1" spans="2:16">
      <c r="B23" s="89"/>
      <c r="C23" s="86" t="s">
        <v>64</v>
      </c>
      <c r="D23" s="86"/>
      <c r="E23" s="87" t="s">
        <v>65</v>
      </c>
      <c r="F23" s="87"/>
      <c r="G23" s="90">
        <f>K23*B21</f>
        <v>2751321.6</v>
      </c>
      <c r="H23" s="90"/>
      <c r="I23" s="90">
        <f>M23*B21</f>
        <v>2751321.6</v>
      </c>
      <c r="J23" s="94"/>
      <c r="K23" s="88">
        <f t="shared" si="6"/>
        <v>6878304</v>
      </c>
      <c r="L23" s="88"/>
      <c r="M23" s="88">
        <f>K9*96%</f>
        <v>6878304</v>
      </c>
      <c r="N23" s="97">
        <f t="shared" si="7"/>
        <v>764256</v>
      </c>
      <c r="O23" s="165" t="s">
        <v>62</v>
      </c>
      <c r="P23" s="97">
        <f t="shared" si="8"/>
        <v>764256</v>
      </c>
    </row>
    <row r="24" ht="25" customHeight="1" spans="2:16">
      <c r="B24" s="89"/>
      <c r="C24" s="86" t="s">
        <v>66</v>
      </c>
      <c r="D24" s="86"/>
      <c r="E24" s="87" t="s">
        <v>67</v>
      </c>
      <c r="F24" s="87"/>
      <c r="G24" s="90">
        <f>K24*B21</f>
        <v>3815078.4</v>
      </c>
      <c r="H24" s="166" t="s">
        <v>62</v>
      </c>
      <c r="I24" s="90">
        <f>M24*B21</f>
        <v>5139763.2</v>
      </c>
      <c r="J24" s="94"/>
      <c r="K24" s="88">
        <f t="shared" si="6"/>
        <v>9537696</v>
      </c>
      <c r="L24" s="164" t="s">
        <v>62</v>
      </c>
      <c r="M24" s="88">
        <f>M10*96%</f>
        <v>12849408</v>
      </c>
      <c r="N24" s="97">
        <f t="shared" si="7"/>
        <v>1059744</v>
      </c>
      <c r="O24" s="165" t="s">
        <v>62</v>
      </c>
      <c r="P24" s="97">
        <f t="shared" si="8"/>
        <v>1427712</v>
      </c>
    </row>
    <row r="25" ht="25" customHeight="1" spans="2:16">
      <c r="B25" s="89"/>
      <c r="C25" s="86" t="s">
        <v>68</v>
      </c>
      <c r="D25" s="86"/>
      <c r="E25" s="87" t="s">
        <v>69</v>
      </c>
      <c r="F25" s="87"/>
      <c r="G25" s="90">
        <f>K25*B21</f>
        <v>4183833.6</v>
      </c>
      <c r="H25" s="166" t="s">
        <v>62</v>
      </c>
      <c r="I25" s="90">
        <f>M25*B21</f>
        <v>5636390.4</v>
      </c>
      <c r="J25" s="94"/>
      <c r="K25" s="88">
        <f t="shared" si="6"/>
        <v>10459584</v>
      </c>
      <c r="L25" s="164" t="s">
        <v>62</v>
      </c>
      <c r="M25" s="88">
        <f>M11*96%</f>
        <v>14090976</v>
      </c>
      <c r="N25" s="97">
        <f t="shared" si="7"/>
        <v>1162176</v>
      </c>
      <c r="O25" s="165" t="s">
        <v>62</v>
      </c>
      <c r="P25" s="97">
        <f t="shared" si="8"/>
        <v>1565664</v>
      </c>
    </row>
    <row r="26" ht="25" customHeight="1" spans="2:16">
      <c r="B26" s="89"/>
      <c r="C26" s="86" t="s">
        <v>70</v>
      </c>
      <c r="D26" s="86"/>
      <c r="E26" s="87" t="s">
        <v>71</v>
      </c>
      <c r="F26" s="87"/>
      <c r="G26" s="90">
        <f>K26*B21</f>
        <v>6572620.8</v>
      </c>
      <c r="H26" s="166" t="s">
        <v>62</v>
      </c>
      <c r="I26" s="90">
        <f>M26*B21</f>
        <v>8854617.6</v>
      </c>
      <c r="J26" s="94"/>
      <c r="K26" s="88">
        <f t="shared" si="6"/>
        <v>16431552</v>
      </c>
      <c r="L26" s="164" t="s">
        <v>62</v>
      </c>
      <c r="M26" s="88">
        <f>M12*96%</f>
        <v>22136544</v>
      </c>
      <c r="N26" s="97">
        <f t="shared" si="7"/>
        <v>1825728</v>
      </c>
      <c r="O26" s="165" t="s">
        <v>62</v>
      </c>
      <c r="P26" s="97">
        <f t="shared" si="8"/>
        <v>2459616</v>
      </c>
    </row>
    <row r="27" ht="10" customHeight="1" spans="2:16">
      <c r="B27" s="89"/>
      <c r="C27" s="87"/>
      <c r="D27" s="87"/>
      <c r="E27" s="87"/>
      <c r="F27" s="87"/>
      <c r="G27" s="87"/>
      <c r="H27" s="87"/>
      <c r="I27" s="87"/>
      <c r="J27" s="94"/>
      <c r="K27" s="105"/>
      <c r="L27" s="105"/>
      <c r="M27" s="105"/>
      <c r="N27" s="106"/>
      <c r="O27" s="106"/>
      <c r="P27" s="106"/>
    </row>
    <row r="28" ht="25" customHeight="1" spans="2:16">
      <c r="B28" s="82">
        <v>0.5</v>
      </c>
      <c r="C28" s="86" t="s">
        <v>60</v>
      </c>
      <c r="D28" s="86"/>
      <c r="E28" s="87" t="s">
        <v>61</v>
      </c>
      <c r="F28" s="87"/>
      <c r="G28" s="90">
        <f>K28*B28</f>
        <v>2974113</v>
      </c>
      <c r="H28" s="166" t="s">
        <v>62</v>
      </c>
      <c r="I28" s="90">
        <f>M28*B28</f>
        <v>4060377</v>
      </c>
      <c r="J28" s="94"/>
      <c r="K28" s="88">
        <f t="shared" ref="K28:K33" si="9">K7*94%</f>
        <v>5948226</v>
      </c>
      <c r="L28" s="164" t="s">
        <v>62</v>
      </c>
      <c r="M28" s="88">
        <f t="shared" ref="M28:M33" si="10">M7*94%</f>
        <v>8120754</v>
      </c>
      <c r="N28" s="97">
        <f t="shared" ref="N28:N33" si="11">K28/0.9*0.1</f>
        <v>660914</v>
      </c>
      <c r="O28" s="165" t="s">
        <v>62</v>
      </c>
      <c r="P28" s="97">
        <f t="shared" ref="P28:P33" si="12">M28/0.9*0.1</f>
        <v>902306</v>
      </c>
    </row>
    <row r="29" ht="25" customHeight="1" spans="2:16">
      <c r="B29" s="89"/>
      <c r="C29" s="86" t="s">
        <v>60</v>
      </c>
      <c r="D29" s="86"/>
      <c r="E29" s="87" t="s">
        <v>63</v>
      </c>
      <c r="F29" s="87"/>
      <c r="G29" s="90">
        <f>K29*B28</f>
        <v>3224106</v>
      </c>
      <c r="H29" s="166" t="s">
        <v>62</v>
      </c>
      <c r="I29" s="90">
        <f>M29*B28</f>
        <v>4343787</v>
      </c>
      <c r="J29" s="94"/>
      <c r="K29" s="88">
        <f t="shared" si="9"/>
        <v>6448212</v>
      </c>
      <c r="L29" s="164" t="s">
        <v>62</v>
      </c>
      <c r="M29" s="88">
        <f t="shared" si="10"/>
        <v>8687574</v>
      </c>
      <c r="N29" s="97">
        <f t="shared" si="11"/>
        <v>716468</v>
      </c>
      <c r="O29" s="165" t="s">
        <v>62</v>
      </c>
      <c r="P29" s="97">
        <f t="shared" si="12"/>
        <v>965286</v>
      </c>
    </row>
    <row r="30" ht="25" customHeight="1" spans="2:16">
      <c r="B30" s="89"/>
      <c r="C30" s="86" t="s">
        <v>64</v>
      </c>
      <c r="D30" s="86"/>
      <c r="E30" s="87" t="s">
        <v>65</v>
      </c>
      <c r="F30" s="87"/>
      <c r="G30" s="90">
        <f>K30*B28</f>
        <v>3367503</v>
      </c>
      <c r="H30" s="90"/>
      <c r="I30" s="90">
        <f>M30*B28</f>
        <v>4536675</v>
      </c>
      <c r="J30" s="94"/>
      <c r="K30" s="88">
        <f t="shared" si="9"/>
        <v>6735006</v>
      </c>
      <c r="L30" s="88"/>
      <c r="M30" s="88">
        <f t="shared" si="10"/>
        <v>9073350</v>
      </c>
      <c r="N30" s="97">
        <f t="shared" si="11"/>
        <v>748334</v>
      </c>
      <c r="O30" s="165" t="s">
        <v>62</v>
      </c>
      <c r="P30" s="97">
        <f t="shared" si="12"/>
        <v>1008150</v>
      </c>
    </row>
    <row r="31" ht="25" customHeight="1" spans="2:16">
      <c r="B31" s="89"/>
      <c r="C31" s="86" t="s">
        <v>66</v>
      </c>
      <c r="D31" s="86"/>
      <c r="E31" s="87" t="s">
        <v>67</v>
      </c>
      <c r="F31" s="87"/>
      <c r="G31" s="90">
        <f>K31*B28</f>
        <v>4669497</v>
      </c>
      <c r="H31" s="166" t="s">
        <v>62</v>
      </c>
      <c r="I31" s="90">
        <f>M31*B28</f>
        <v>6290856</v>
      </c>
      <c r="J31" s="94"/>
      <c r="K31" s="88">
        <f t="shared" si="9"/>
        <v>9338994</v>
      </c>
      <c r="L31" s="164" t="s">
        <v>62</v>
      </c>
      <c r="M31" s="88">
        <f t="shared" si="10"/>
        <v>12581712</v>
      </c>
      <c r="N31" s="97">
        <f t="shared" si="11"/>
        <v>1037666</v>
      </c>
      <c r="O31" s="165" t="s">
        <v>62</v>
      </c>
      <c r="P31" s="97">
        <f t="shared" si="12"/>
        <v>1397968</v>
      </c>
    </row>
    <row r="32" ht="25" customHeight="1" spans="2:16">
      <c r="B32" s="89"/>
      <c r="C32" s="86" t="s">
        <v>68</v>
      </c>
      <c r="D32" s="86"/>
      <c r="E32" s="87" t="s">
        <v>69</v>
      </c>
      <c r="F32" s="87"/>
      <c r="G32" s="90">
        <f>K32*B28</f>
        <v>5120838</v>
      </c>
      <c r="H32" s="166" t="s">
        <v>62</v>
      </c>
      <c r="I32" s="90">
        <f>M32*B28</f>
        <v>6898707</v>
      </c>
      <c r="J32" s="94"/>
      <c r="K32" s="88">
        <f t="shared" si="9"/>
        <v>10241676</v>
      </c>
      <c r="L32" s="164" t="s">
        <v>62</v>
      </c>
      <c r="M32" s="88">
        <f t="shared" si="10"/>
        <v>13797414</v>
      </c>
      <c r="N32" s="97">
        <f t="shared" si="11"/>
        <v>1137964</v>
      </c>
      <c r="O32" s="165" t="s">
        <v>62</v>
      </c>
      <c r="P32" s="97">
        <f t="shared" si="12"/>
        <v>1533046</v>
      </c>
    </row>
    <row r="33" ht="25" customHeight="1" spans="2:16">
      <c r="B33" s="89"/>
      <c r="C33" s="86" t="s">
        <v>70</v>
      </c>
      <c r="D33" s="86"/>
      <c r="E33" s="87" t="s">
        <v>71</v>
      </c>
      <c r="F33" s="87"/>
      <c r="G33" s="90">
        <f>K33*B28</f>
        <v>8044614</v>
      </c>
      <c r="H33" s="166" t="s">
        <v>62</v>
      </c>
      <c r="I33" s="90">
        <f>M33*B28</f>
        <v>10837683</v>
      </c>
      <c r="J33" s="94"/>
      <c r="K33" s="101">
        <f t="shared" si="9"/>
        <v>16089228</v>
      </c>
      <c r="L33" s="167" t="s">
        <v>62</v>
      </c>
      <c r="M33" s="101">
        <f t="shared" si="10"/>
        <v>21675366</v>
      </c>
      <c r="N33" s="102">
        <f t="shared" si="11"/>
        <v>1787692</v>
      </c>
      <c r="O33" s="165" t="s">
        <v>62</v>
      </c>
      <c r="P33" s="102">
        <f t="shared" si="12"/>
        <v>2408374</v>
      </c>
    </row>
    <row r="34" ht="7" customHeight="1" spans="2:16">
      <c r="B34" s="89"/>
      <c r="C34" s="87"/>
      <c r="D34" s="87"/>
      <c r="E34" s="87"/>
      <c r="F34" s="87"/>
      <c r="G34" s="87"/>
      <c r="H34" s="87"/>
      <c r="I34" s="87"/>
      <c r="J34" s="94"/>
      <c r="K34" s="88"/>
      <c r="L34" s="88"/>
      <c r="M34" s="88"/>
      <c r="N34" s="97"/>
      <c r="O34" s="97"/>
      <c r="P34" s="97"/>
    </row>
    <row r="35" ht="25" customHeight="1" spans="2:16">
      <c r="B35" s="82">
        <v>0.6</v>
      </c>
      <c r="C35" s="86" t="s">
        <v>60</v>
      </c>
      <c r="D35" s="86"/>
      <c r="E35" s="87" t="s">
        <v>61</v>
      </c>
      <c r="F35" s="87"/>
      <c r="G35" s="90">
        <f>K35*B35</f>
        <v>3493000.8</v>
      </c>
      <c r="H35" s="166" t="s">
        <v>62</v>
      </c>
      <c r="I35" s="90">
        <f>M35*B35</f>
        <v>4768783.2</v>
      </c>
      <c r="J35" s="94"/>
      <c r="K35" s="103">
        <f>K7*92%</f>
        <v>5821668</v>
      </c>
      <c r="L35" s="168" t="s">
        <v>62</v>
      </c>
      <c r="M35" s="103">
        <f>M7*92%</f>
        <v>7947972</v>
      </c>
      <c r="N35" s="104">
        <f t="shared" ref="N35:N40" si="13">K35/0.9*0.1</f>
        <v>646852</v>
      </c>
      <c r="O35" s="165" t="s">
        <v>62</v>
      </c>
      <c r="P35" s="104">
        <f t="shared" ref="P35:P40" si="14">M35/0.9*0.1</f>
        <v>883108</v>
      </c>
    </row>
    <row r="36" ht="25" customHeight="1" spans="2:16">
      <c r="B36" s="89"/>
      <c r="C36" s="86" t="s">
        <v>60</v>
      </c>
      <c r="D36" s="86"/>
      <c r="E36" s="87" t="s">
        <v>63</v>
      </c>
      <c r="F36" s="87"/>
      <c r="G36" s="90">
        <f>K36*B35</f>
        <v>3786609.6</v>
      </c>
      <c r="H36" s="166" t="s">
        <v>62</v>
      </c>
      <c r="I36" s="90">
        <f>M36*B35</f>
        <v>5101639.2</v>
      </c>
      <c r="J36" s="94"/>
      <c r="K36" s="88">
        <f>K8*92%</f>
        <v>6311016</v>
      </c>
      <c r="L36" s="164" t="s">
        <v>62</v>
      </c>
      <c r="M36" s="88">
        <f>M8*92%</f>
        <v>8502732</v>
      </c>
      <c r="N36" s="97">
        <f t="shared" si="13"/>
        <v>701224</v>
      </c>
      <c r="O36" s="165" t="s">
        <v>62</v>
      </c>
      <c r="P36" s="97">
        <f t="shared" si="14"/>
        <v>944748</v>
      </c>
    </row>
    <row r="37" ht="25" customHeight="1" spans="2:16">
      <c r="B37" s="89"/>
      <c r="C37" s="86" t="s">
        <v>64</v>
      </c>
      <c r="D37" s="86"/>
      <c r="E37" s="87" t="s">
        <v>65</v>
      </c>
      <c r="F37" s="87"/>
      <c r="G37" s="90">
        <f>K37*B35</f>
        <v>3786609.6</v>
      </c>
      <c r="H37" s="90"/>
      <c r="I37" s="90">
        <f>M37*B35</f>
        <v>5101639.2</v>
      </c>
      <c r="J37" s="94"/>
      <c r="K37" s="88">
        <f>K8*92%</f>
        <v>6311016</v>
      </c>
      <c r="L37" s="88"/>
      <c r="M37" s="88">
        <f>M8*92%</f>
        <v>8502732</v>
      </c>
      <c r="N37" s="97">
        <f t="shared" si="13"/>
        <v>701224</v>
      </c>
      <c r="O37" s="165" t="s">
        <v>62</v>
      </c>
      <c r="P37" s="97">
        <f t="shared" si="14"/>
        <v>944748</v>
      </c>
    </row>
    <row r="38" ht="25" customHeight="1" spans="2:16">
      <c r="B38" s="89"/>
      <c r="C38" s="86" t="s">
        <v>66</v>
      </c>
      <c r="D38" s="86"/>
      <c r="E38" s="87" t="s">
        <v>67</v>
      </c>
      <c r="F38" s="87"/>
      <c r="G38" s="90">
        <f>K38*B35</f>
        <v>5484175.2</v>
      </c>
      <c r="H38" s="166" t="s">
        <v>62</v>
      </c>
      <c r="I38" s="90">
        <f>M38*B35</f>
        <v>7388409.6</v>
      </c>
      <c r="J38" s="94"/>
      <c r="K38" s="88">
        <f>K10*92%</f>
        <v>9140292</v>
      </c>
      <c r="L38" s="164" t="s">
        <v>62</v>
      </c>
      <c r="M38" s="88">
        <f>M10*92%</f>
        <v>12314016</v>
      </c>
      <c r="N38" s="97">
        <f t="shared" si="13"/>
        <v>1015588</v>
      </c>
      <c r="O38" s="165" t="s">
        <v>62</v>
      </c>
      <c r="P38" s="97">
        <f t="shared" si="14"/>
        <v>1368224</v>
      </c>
    </row>
    <row r="39" ht="25" customHeight="1" spans="2:16">
      <c r="B39" s="89"/>
      <c r="C39" s="86" t="s">
        <v>68</v>
      </c>
      <c r="D39" s="86"/>
      <c r="E39" s="87" t="s">
        <v>69</v>
      </c>
      <c r="F39" s="87"/>
      <c r="G39" s="90">
        <f>K39*B35</f>
        <v>6014260.8</v>
      </c>
      <c r="H39" s="166" t="s">
        <v>62</v>
      </c>
      <c r="I39" s="90">
        <f>M39*B35</f>
        <v>8102311.2</v>
      </c>
      <c r="J39" s="94"/>
      <c r="K39" s="88">
        <f>K11*92%</f>
        <v>10023768</v>
      </c>
      <c r="L39" s="164" t="s">
        <v>62</v>
      </c>
      <c r="M39" s="88">
        <f>M11*92%</f>
        <v>13503852</v>
      </c>
      <c r="N39" s="97">
        <f t="shared" si="13"/>
        <v>1113752</v>
      </c>
      <c r="O39" s="165" t="s">
        <v>62</v>
      </c>
      <c r="P39" s="97">
        <f t="shared" si="14"/>
        <v>1500428</v>
      </c>
    </row>
    <row r="40" ht="25" customHeight="1" spans="2:16">
      <c r="B40" s="89"/>
      <c r="C40" s="86" t="s">
        <v>70</v>
      </c>
      <c r="D40" s="86"/>
      <c r="E40" s="87" t="s">
        <v>71</v>
      </c>
      <c r="F40" s="87"/>
      <c r="G40" s="90">
        <f>K40*B35</f>
        <v>9448142.4</v>
      </c>
      <c r="H40" s="166" t="s">
        <v>62</v>
      </c>
      <c r="I40" s="90">
        <f>M40*B35</f>
        <v>12728512.8</v>
      </c>
      <c r="J40" s="94"/>
      <c r="K40" s="101">
        <f>K12*92%</f>
        <v>15746904</v>
      </c>
      <c r="L40" s="167" t="s">
        <v>62</v>
      </c>
      <c r="M40" s="101">
        <f>M12*92%</f>
        <v>21214188</v>
      </c>
      <c r="N40" s="102">
        <f t="shared" si="13"/>
        <v>1749656</v>
      </c>
      <c r="O40" s="165" t="s">
        <v>62</v>
      </c>
      <c r="P40" s="102">
        <f t="shared" si="14"/>
        <v>2357132</v>
      </c>
    </row>
    <row r="41" ht="7" customHeight="1" spans="2:16">
      <c r="B41" s="91"/>
      <c r="C41" s="92"/>
      <c r="D41" s="92"/>
      <c r="E41" s="92"/>
      <c r="F41" s="92"/>
      <c r="G41" s="92"/>
      <c r="H41" s="92"/>
      <c r="I41" s="107"/>
      <c r="J41" s="94"/>
      <c r="K41" s="108"/>
      <c r="L41" s="109"/>
      <c r="M41" s="109"/>
      <c r="N41" s="110"/>
      <c r="O41" s="110"/>
      <c r="P41" s="111"/>
    </row>
    <row r="42" ht="25" customHeight="1" spans="2:16">
      <c r="B42" s="82">
        <v>0.7</v>
      </c>
      <c r="C42" s="86" t="s">
        <v>60</v>
      </c>
      <c r="D42" s="86"/>
      <c r="E42" s="87" t="s">
        <v>61</v>
      </c>
      <c r="F42" s="87"/>
      <c r="G42" s="90">
        <f>K42*B42</f>
        <v>3986577</v>
      </c>
      <c r="H42" s="166" t="s">
        <v>62</v>
      </c>
      <c r="I42" s="90">
        <f>M42*B42</f>
        <v>5442633</v>
      </c>
      <c r="J42" s="94"/>
      <c r="K42" s="103">
        <f>K7*90%</f>
        <v>5695110</v>
      </c>
      <c r="L42" s="168" t="s">
        <v>62</v>
      </c>
      <c r="M42" s="103">
        <f>M7*90%</f>
        <v>7775190</v>
      </c>
      <c r="N42" s="104">
        <f t="shared" ref="N42:N47" si="15">K42/0.9*0.1</f>
        <v>632790</v>
      </c>
      <c r="O42" s="165" t="s">
        <v>62</v>
      </c>
      <c r="P42" s="104">
        <f t="shared" ref="P42:P47" si="16">M42/0.9*0.1</f>
        <v>863910</v>
      </c>
    </row>
    <row r="43" ht="25" customHeight="1" spans="2:16">
      <c r="B43" s="89"/>
      <c r="C43" s="86" t="s">
        <v>60</v>
      </c>
      <c r="D43" s="86"/>
      <c r="E43" s="87" t="s">
        <v>63</v>
      </c>
      <c r="F43" s="87"/>
      <c r="G43" s="90">
        <f>K43*B42</f>
        <v>4321674</v>
      </c>
      <c r="H43" s="166" t="s">
        <v>62</v>
      </c>
      <c r="I43" s="90">
        <f>M43*B42</f>
        <v>5822523</v>
      </c>
      <c r="J43" s="94"/>
      <c r="K43" s="88">
        <f>K8*90%</f>
        <v>6173820</v>
      </c>
      <c r="L43" s="164" t="s">
        <v>62</v>
      </c>
      <c r="M43" s="88">
        <f>M8*90%</f>
        <v>8317890</v>
      </c>
      <c r="N43" s="97">
        <f t="shared" si="15"/>
        <v>685980</v>
      </c>
      <c r="O43" s="165" t="s">
        <v>62</v>
      </c>
      <c r="P43" s="97">
        <f t="shared" si="16"/>
        <v>924210</v>
      </c>
    </row>
    <row r="44" ht="25" customHeight="1" spans="2:16">
      <c r="B44" s="89"/>
      <c r="C44" s="86" t="s">
        <v>64</v>
      </c>
      <c r="D44" s="86"/>
      <c r="E44" s="87" t="s">
        <v>65</v>
      </c>
      <c r="F44" s="87"/>
      <c r="G44" s="90">
        <f>I44*B42</f>
        <v>4075766.1</v>
      </c>
      <c r="H44" s="90"/>
      <c r="I44" s="90">
        <f>M44*B42</f>
        <v>5822523</v>
      </c>
      <c r="J44" s="94"/>
      <c r="K44" s="88">
        <f>K8*90%</f>
        <v>6173820</v>
      </c>
      <c r="L44" s="88"/>
      <c r="M44" s="88">
        <f>M8*90%</f>
        <v>8317890</v>
      </c>
      <c r="N44" s="97">
        <f t="shared" si="15"/>
        <v>685980</v>
      </c>
      <c r="O44" s="165" t="s">
        <v>62</v>
      </c>
      <c r="P44" s="97">
        <f t="shared" si="16"/>
        <v>924210</v>
      </c>
    </row>
    <row r="45" ht="25" customHeight="1" spans="2:16">
      <c r="B45" s="89"/>
      <c r="C45" s="86" t="s">
        <v>66</v>
      </c>
      <c r="D45" s="86"/>
      <c r="E45" s="87" t="s">
        <v>67</v>
      </c>
      <c r="F45" s="87"/>
      <c r="G45" s="90">
        <f>K45*B42</f>
        <v>6259113</v>
      </c>
      <c r="H45" s="166" t="s">
        <v>62</v>
      </c>
      <c r="I45" s="90">
        <f>M45*B42</f>
        <v>8432424</v>
      </c>
      <c r="J45" s="94"/>
      <c r="K45" s="88">
        <f>K10*90%</f>
        <v>8941590</v>
      </c>
      <c r="L45" s="164" t="s">
        <v>62</v>
      </c>
      <c r="M45" s="88">
        <f>M10*90%</f>
        <v>12046320</v>
      </c>
      <c r="N45" s="97">
        <f t="shared" si="15"/>
        <v>993510</v>
      </c>
      <c r="O45" s="165" t="s">
        <v>62</v>
      </c>
      <c r="P45" s="97">
        <f t="shared" si="16"/>
        <v>1338480</v>
      </c>
    </row>
    <row r="46" ht="25" customHeight="1" spans="2:16">
      <c r="B46" s="89"/>
      <c r="C46" s="86" t="s">
        <v>68</v>
      </c>
      <c r="D46" s="86"/>
      <c r="E46" s="87" t="s">
        <v>69</v>
      </c>
      <c r="F46" s="87"/>
      <c r="G46" s="90">
        <f>K46*B42</f>
        <v>6864102</v>
      </c>
      <c r="H46" s="166" t="s">
        <v>62</v>
      </c>
      <c r="I46" s="90">
        <f>M46*B42</f>
        <v>9247203</v>
      </c>
      <c r="J46" s="94"/>
      <c r="K46" s="88">
        <f>K11*90%</f>
        <v>9805860</v>
      </c>
      <c r="L46" s="164" t="s">
        <v>62</v>
      </c>
      <c r="M46" s="88">
        <f>M11*90%</f>
        <v>13210290</v>
      </c>
      <c r="N46" s="97">
        <f t="shared" si="15"/>
        <v>1089540</v>
      </c>
      <c r="O46" s="165" t="s">
        <v>62</v>
      </c>
      <c r="P46" s="97">
        <f t="shared" si="16"/>
        <v>1467810</v>
      </c>
    </row>
    <row r="47" ht="25" customHeight="1" spans="2:16">
      <c r="B47" s="89"/>
      <c r="C47" s="86" t="s">
        <v>70</v>
      </c>
      <c r="D47" s="86"/>
      <c r="E47" s="87" t="s">
        <v>71</v>
      </c>
      <c r="F47" s="87"/>
      <c r="G47" s="90">
        <f>K47*B42</f>
        <v>10783206</v>
      </c>
      <c r="H47" s="166" t="s">
        <v>62</v>
      </c>
      <c r="I47" s="90">
        <f>M47*B42</f>
        <v>14527107</v>
      </c>
      <c r="J47" s="94"/>
      <c r="K47" s="101">
        <f>K12*90%</f>
        <v>15404580</v>
      </c>
      <c r="L47" s="167" t="s">
        <v>62</v>
      </c>
      <c r="M47" s="101">
        <f>M12*90%</f>
        <v>20753010</v>
      </c>
      <c r="N47" s="102">
        <f t="shared" si="15"/>
        <v>1711620</v>
      </c>
      <c r="O47" s="165" t="s">
        <v>62</v>
      </c>
      <c r="P47" s="102">
        <f t="shared" si="16"/>
        <v>2305890</v>
      </c>
    </row>
    <row r="48" ht="7" customHeight="1" spans="2:16">
      <c r="B48" s="89"/>
      <c r="C48" s="87"/>
      <c r="D48" s="87"/>
      <c r="E48" s="87"/>
      <c r="F48" s="87"/>
      <c r="G48" s="87"/>
      <c r="H48" s="87"/>
      <c r="I48" s="87"/>
      <c r="J48" s="94"/>
      <c r="K48" s="88"/>
      <c r="L48" s="88"/>
      <c r="M48" s="88"/>
      <c r="N48" s="97"/>
      <c r="O48" s="97"/>
      <c r="P48" s="97"/>
    </row>
    <row r="49" ht="25" customHeight="1" spans="2:16">
      <c r="B49" s="82">
        <v>0.8</v>
      </c>
      <c r="C49" s="86" t="s">
        <v>60</v>
      </c>
      <c r="D49" s="86"/>
      <c r="E49" s="87" t="s">
        <v>61</v>
      </c>
      <c r="F49" s="87"/>
      <c r="G49" s="90">
        <f>K49*B49</f>
        <v>4454841.6</v>
      </c>
      <c r="H49" s="166" t="s">
        <v>62</v>
      </c>
      <c r="I49" s="90">
        <f>M49*B49</f>
        <v>6081926.4</v>
      </c>
      <c r="J49" s="94"/>
      <c r="K49" s="103">
        <f>K7*88%</f>
        <v>5568552</v>
      </c>
      <c r="L49" s="168" t="s">
        <v>62</v>
      </c>
      <c r="M49" s="103">
        <f>M7*88%</f>
        <v>7602408</v>
      </c>
      <c r="N49" s="104">
        <f t="shared" ref="N49:N54" si="17">K49/0.9*0.1</f>
        <v>618728</v>
      </c>
      <c r="O49" s="165" t="s">
        <v>62</v>
      </c>
      <c r="P49" s="104">
        <f t="shared" ref="P49:P54" si="18">M49/0.9*0.1</f>
        <v>844712</v>
      </c>
    </row>
    <row r="50" ht="25" customHeight="1" spans="2:16">
      <c r="B50" s="89"/>
      <c r="C50" s="86" t="s">
        <v>60</v>
      </c>
      <c r="D50" s="86"/>
      <c r="E50" s="87" t="s">
        <v>63</v>
      </c>
      <c r="F50" s="87"/>
      <c r="G50" s="90">
        <f>K50*B49</f>
        <v>4829299.2</v>
      </c>
      <c r="H50" s="166" t="s">
        <v>62</v>
      </c>
      <c r="I50" s="90">
        <f>M50*B49</f>
        <v>6506438.4</v>
      </c>
      <c r="J50" s="94"/>
      <c r="K50" s="88">
        <f>K8*88%</f>
        <v>6036624</v>
      </c>
      <c r="L50" s="164" t="s">
        <v>62</v>
      </c>
      <c r="M50" s="88">
        <f>M8*88%</f>
        <v>8133048</v>
      </c>
      <c r="N50" s="97">
        <f t="shared" si="17"/>
        <v>670736</v>
      </c>
      <c r="O50" s="165" t="s">
        <v>62</v>
      </c>
      <c r="P50" s="97">
        <f t="shared" si="18"/>
        <v>903672</v>
      </c>
    </row>
    <row r="51" ht="25" customHeight="1" spans="2:16">
      <c r="B51" s="89"/>
      <c r="C51" s="86" t="s">
        <v>64</v>
      </c>
      <c r="D51" s="86"/>
      <c r="E51" s="87" t="s">
        <v>65</v>
      </c>
      <c r="F51" s="87"/>
      <c r="G51" s="90">
        <f>K51*B49</f>
        <v>4829299.2</v>
      </c>
      <c r="H51" s="90"/>
      <c r="I51" s="90">
        <f>M51*B49</f>
        <v>6506438.4</v>
      </c>
      <c r="J51" s="94"/>
      <c r="K51" s="88">
        <f>K8*88%</f>
        <v>6036624</v>
      </c>
      <c r="L51" s="88"/>
      <c r="M51" s="88">
        <f>M8*88%</f>
        <v>8133048</v>
      </c>
      <c r="N51" s="97">
        <f t="shared" si="17"/>
        <v>670736</v>
      </c>
      <c r="O51" s="165" t="s">
        <v>62</v>
      </c>
      <c r="P51" s="97">
        <f t="shared" si="18"/>
        <v>903672</v>
      </c>
    </row>
    <row r="52" ht="25" customHeight="1" spans="2:16">
      <c r="B52" s="89"/>
      <c r="C52" s="86" t="s">
        <v>66</v>
      </c>
      <c r="D52" s="86"/>
      <c r="E52" s="87" t="s">
        <v>67</v>
      </c>
      <c r="F52" s="87"/>
      <c r="G52" s="90">
        <f>K52*B49</f>
        <v>6994310.4</v>
      </c>
      <c r="H52" s="166" t="s">
        <v>62</v>
      </c>
      <c r="I52" s="90">
        <f>M52*B49</f>
        <v>9422899.2</v>
      </c>
      <c r="J52" s="94"/>
      <c r="K52" s="88">
        <f>K10*88%</f>
        <v>8742888</v>
      </c>
      <c r="L52" s="164" t="s">
        <v>62</v>
      </c>
      <c r="M52" s="88">
        <f>M10*88%</f>
        <v>11778624</v>
      </c>
      <c r="N52" s="97">
        <f t="shared" si="17"/>
        <v>971432</v>
      </c>
      <c r="O52" s="165" t="s">
        <v>62</v>
      </c>
      <c r="P52" s="97">
        <f t="shared" si="18"/>
        <v>1308736</v>
      </c>
    </row>
    <row r="53" ht="25" customHeight="1" spans="2:16">
      <c r="B53" s="89"/>
      <c r="C53" s="86" t="s">
        <v>68</v>
      </c>
      <c r="D53" s="86"/>
      <c r="E53" s="87" t="s">
        <v>69</v>
      </c>
      <c r="F53" s="87"/>
      <c r="G53" s="90">
        <f>K53*B49</f>
        <v>7670361.6</v>
      </c>
      <c r="H53" s="166" t="s">
        <v>62</v>
      </c>
      <c r="I53" s="90">
        <f>M53*B49</f>
        <v>10333382.4</v>
      </c>
      <c r="J53" s="94"/>
      <c r="K53" s="88">
        <f>K11*88%</f>
        <v>9587952</v>
      </c>
      <c r="L53" s="164" t="s">
        <v>62</v>
      </c>
      <c r="M53" s="88">
        <f>M11*88%</f>
        <v>12916728</v>
      </c>
      <c r="N53" s="97">
        <f t="shared" si="17"/>
        <v>1065328</v>
      </c>
      <c r="O53" s="165" t="s">
        <v>62</v>
      </c>
      <c r="P53" s="97">
        <f t="shared" si="18"/>
        <v>1435192</v>
      </c>
    </row>
    <row r="54" ht="25" customHeight="1" spans="2:16">
      <c r="B54" s="89"/>
      <c r="C54" s="86" t="s">
        <v>70</v>
      </c>
      <c r="D54" s="86"/>
      <c r="E54" s="87" t="s">
        <v>71</v>
      </c>
      <c r="F54" s="87"/>
      <c r="G54" s="90">
        <f>K54*B49</f>
        <v>12049804.8</v>
      </c>
      <c r="H54" s="166" t="s">
        <v>62</v>
      </c>
      <c r="I54" s="90">
        <f>M54*B49</f>
        <v>16233465.6</v>
      </c>
      <c r="J54" s="94"/>
      <c r="K54" s="101">
        <f>K12*88%</f>
        <v>15062256</v>
      </c>
      <c r="L54" s="167" t="s">
        <v>62</v>
      </c>
      <c r="M54" s="101">
        <f>M12*88%</f>
        <v>20291832</v>
      </c>
      <c r="N54" s="102">
        <f t="shared" si="17"/>
        <v>1673584</v>
      </c>
      <c r="O54" s="165" t="s">
        <v>62</v>
      </c>
      <c r="P54" s="102">
        <f t="shared" si="18"/>
        <v>2254648</v>
      </c>
    </row>
    <row r="55" ht="7" customHeight="1" spans="2:16">
      <c r="B55" s="89"/>
      <c r="C55" s="87"/>
      <c r="D55" s="87"/>
      <c r="E55" s="87"/>
      <c r="F55" s="87"/>
      <c r="G55" s="87"/>
      <c r="H55" s="87"/>
      <c r="I55" s="87"/>
      <c r="J55" s="94"/>
      <c r="K55" s="88"/>
      <c r="L55" s="88"/>
      <c r="M55" s="88"/>
      <c r="N55" s="97"/>
      <c r="O55" s="97"/>
      <c r="P55" s="97"/>
    </row>
    <row r="56" ht="25" customHeight="1" spans="2:16">
      <c r="B56" s="82">
        <v>0.9</v>
      </c>
      <c r="C56" s="86" t="s">
        <v>60</v>
      </c>
      <c r="D56" s="86"/>
      <c r="E56" s="87" t="s">
        <v>61</v>
      </c>
      <c r="F56" s="87"/>
      <c r="G56" s="90">
        <f>K56*B56</f>
        <v>4897794.6</v>
      </c>
      <c r="H56" s="166" t="s">
        <v>62</v>
      </c>
      <c r="I56" s="90">
        <f>M56*B56</f>
        <v>6686663.4</v>
      </c>
      <c r="J56" s="94"/>
      <c r="K56" s="103">
        <f>K7*86%</f>
        <v>5441994</v>
      </c>
      <c r="L56" s="168" t="s">
        <v>62</v>
      </c>
      <c r="M56" s="103">
        <f>M7*86%</f>
        <v>7429626</v>
      </c>
      <c r="N56" s="104">
        <f t="shared" ref="N56:N61" si="19">K56/0.9*0.1</f>
        <v>604666</v>
      </c>
      <c r="O56" s="165" t="s">
        <v>62</v>
      </c>
      <c r="P56" s="104">
        <f t="shared" ref="P56:P61" si="20">M56/0.9*0.1</f>
        <v>825514</v>
      </c>
    </row>
    <row r="57" ht="25" customHeight="1" spans="2:16">
      <c r="B57" s="89"/>
      <c r="C57" s="86" t="s">
        <v>60</v>
      </c>
      <c r="D57" s="86"/>
      <c r="E57" s="87" t="s">
        <v>63</v>
      </c>
      <c r="F57" s="87"/>
      <c r="G57" s="90">
        <f>K57*B56</f>
        <v>5309485.2</v>
      </c>
      <c r="H57" s="166" t="s">
        <v>62</v>
      </c>
      <c r="I57" s="90">
        <f>M57*B56</f>
        <v>7153385.4</v>
      </c>
      <c r="J57" s="94"/>
      <c r="K57" s="88">
        <f>K8*86%</f>
        <v>5899428</v>
      </c>
      <c r="L57" s="164" t="s">
        <v>62</v>
      </c>
      <c r="M57" s="88">
        <f>M8*86%</f>
        <v>7948206</v>
      </c>
      <c r="N57" s="97">
        <f t="shared" si="19"/>
        <v>655492</v>
      </c>
      <c r="O57" s="165" t="s">
        <v>62</v>
      </c>
      <c r="P57" s="97">
        <f t="shared" si="20"/>
        <v>883134</v>
      </c>
    </row>
    <row r="58" ht="25" customHeight="1" spans="2:16">
      <c r="B58" s="89"/>
      <c r="C58" s="86" t="s">
        <v>64</v>
      </c>
      <c r="D58" s="86"/>
      <c r="E58" s="87" t="s">
        <v>65</v>
      </c>
      <c r="F58" s="87"/>
      <c r="G58" s="90">
        <f>K58*B56</f>
        <v>5309485.2</v>
      </c>
      <c r="H58" s="90"/>
      <c r="I58" s="90">
        <f>M58*B56</f>
        <v>7153385.4</v>
      </c>
      <c r="J58" s="94"/>
      <c r="K58" s="88">
        <f>K8*86%</f>
        <v>5899428</v>
      </c>
      <c r="L58" s="88"/>
      <c r="M58" s="88">
        <f>M8*86%</f>
        <v>7948206</v>
      </c>
      <c r="N58" s="97">
        <f t="shared" si="19"/>
        <v>655492</v>
      </c>
      <c r="O58" s="165" t="s">
        <v>62</v>
      </c>
      <c r="P58" s="97">
        <f t="shared" si="20"/>
        <v>883134</v>
      </c>
    </row>
    <row r="59" ht="25" customHeight="1" spans="2:16">
      <c r="B59" s="89"/>
      <c r="C59" s="86" t="s">
        <v>66</v>
      </c>
      <c r="D59" s="86"/>
      <c r="E59" s="87" t="s">
        <v>67</v>
      </c>
      <c r="F59" s="87"/>
      <c r="G59" s="90">
        <f>K59*B56</f>
        <v>7689767.4</v>
      </c>
      <c r="H59" s="166" t="s">
        <v>62</v>
      </c>
      <c r="I59" s="90">
        <f>M59*B56</f>
        <v>10359835.2</v>
      </c>
      <c r="J59" s="94"/>
      <c r="K59" s="88">
        <f>K10*86%</f>
        <v>8544186</v>
      </c>
      <c r="L59" s="164" t="s">
        <v>62</v>
      </c>
      <c r="M59" s="88">
        <f>M10*86%</f>
        <v>11510928</v>
      </c>
      <c r="N59" s="97">
        <f t="shared" si="19"/>
        <v>949354</v>
      </c>
      <c r="O59" s="165" t="s">
        <v>62</v>
      </c>
      <c r="P59" s="97">
        <f t="shared" si="20"/>
        <v>1278992</v>
      </c>
    </row>
    <row r="60" ht="25" customHeight="1" spans="2:16">
      <c r="B60" s="89"/>
      <c r="C60" s="86" t="s">
        <v>68</v>
      </c>
      <c r="D60" s="86"/>
      <c r="E60" s="87" t="s">
        <v>69</v>
      </c>
      <c r="F60" s="87"/>
      <c r="G60" s="90">
        <f>K60*B56</f>
        <v>8433039.6</v>
      </c>
      <c r="H60" s="166" t="s">
        <v>62</v>
      </c>
      <c r="I60" s="90">
        <f>M60*B56</f>
        <v>11360849.4</v>
      </c>
      <c r="J60" s="94"/>
      <c r="K60" s="88">
        <f>K11*86%</f>
        <v>9370044</v>
      </c>
      <c r="L60" s="164" t="s">
        <v>62</v>
      </c>
      <c r="M60" s="88">
        <f>M11*86%</f>
        <v>12623166</v>
      </c>
      <c r="N60" s="97">
        <f t="shared" si="19"/>
        <v>1041116</v>
      </c>
      <c r="O60" s="165" t="s">
        <v>62</v>
      </c>
      <c r="P60" s="97">
        <f t="shared" si="20"/>
        <v>1402574</v>
      </c>
    </row>
    <row r="61" ht="25" customHeight="1" spans="2:16">
      <c r="B61" s="89"/>
      <c r="C61" s="86" t="s">
        <v>70</v>
      </c>
      <c r="D61" s="86"/>
      <c r="E61" s="87" t="s">
        <v>71</v>
      </c>
      <c r="F61" s="87"/>
      <c r="G61" s="90">
        <f>K61*B56</f>
        <v>13247938.8</v>
      </c>
      <c r="H61" s="166" t="s">
        <v>62</v>
      </c>
      <c r="I61" s="90">
        <f>M61*B56</f>
        <v>17847588.6</v>
      </c>
      <c r="J61" s="94"/>
      <c r="K61" s="101">
        <f>K12*86%</f>
        <v>14719932</v>
      </c>
      <c r="L61" s="167" t="s">
        <v>62</v>
      </c>
      <c r="M61" s="101">
        <f>M12*86%</f>
        <v>19830654</v>
      </c>
      <c r="N61" s="102">
        <f t="shared" si="19"/>
        <v>1635548</v>
      </c>
      <c r="O61" s="165" t="s">
        <v>62</v>
      </c>
      <c r="P61" s="102">
        <f t="shared" si="20"/>
        <v>2203406</v>
      </c>
    </row>
    <row r="62" ht="8" customHeight="1" spans="2:16">
      <c r="B62" s="89"/>
      <c r="C62" s="87"/>
      <c r="D62" s="87"/>
      <c r="E62" s="87"/>
      <c r="F62" s="87"/>
      <c r="G62" s="87"/>
      <c r="H62" s="87"/>
      <c r="I62" s="87"/>
      <c r="J62" s="94"/>
      <c r="K62" s="88"/>
      <c r="L62" s="88"/>
      <c r="M62" s="88"/>
      <c r="N62" s="97"/>
      <c r="O62" s="97"/>
      <c r="P62" s="97"/>
    </row>
    <row r="63" ht="25" customHeight="1" spans="2:16">
      <c r="B63" s="93" t="s">
        <v>72</v>
      </c>
      <c r="C63" s="86" t="s">
        <v>60</v>
      </c>
      <c r="D63" s="86"/>
      <c r="E63" s="87" t="s">
        <v>61</v>
      </c>
      <c r="F63" s="87"/>
      <c r="G63" s="90">
        <f>K63*B67</f>
        <v>5315436</v>
      </c>
      <c r="H63" s="166" t="s">
        <v>62</v>
      </c>
      <c r="I63" s="90">
        <f>M63*B67</f>
        <v>7256844</v>
      </c>
      <c r="J63" s="94"/>
      <c r="K63" s="103">
        <f>K7*84%</f>
        <v>5315436</v>
      </c>
      <c r="L63" s="168" t="s">
        <v>62</v>
      </c>
      <c r="M63" s="103">
        <f>M7*84%</f>
        <v>7256844</v>
      </c>
      <c r="N63" s="104">
        <f t="shared" ref="N63:N68" si="21">K63/0.9*0.1</f>
        <v>590604</v>
      </c>
      <c r="O63" s="165" t="s">
        <v>62</v>
      </c>
      <c r="P63" s="104">
        <f t="shared" ref="P63:P68" si="22">M63/0.9*0.1</f>
        <v>806316</v>
      </c>
    </row>
    <row r="64" ht="25" customHeight="1" spans="2:16">
      <c r="B64" s="93"/>
      <c r="C64" s="86" t="s">
        <v>60</v>
      </c>
      <c r="D64" s="86"/>
      <c r="E64" s="87" t="s">
        <v>63</v>
      </c>
      <c r="F64" s="87"/>
      <c r="G64" s="90">
        <f>K64*B67</f>
        <v>5762232</v>
      </c>
      <c r="H64" s="166" t="s">
        <v>62</v>
      </c>
      <c r="I64" s="90">
        <f>M64*B67</f>
        <v>7763364</v>
      </c>
      <c r="J64" s="94"/>
      <c r="K64" s="88">
        <f>K8*84%</f>
        <v>5762232</v>
      </c>
      <c r="L64" s="164" t="s">
        <v>62</v>
      </c>
      <c r="M64" s="88">
        <f>M8*84%</f>
        <v>7763364</v>
      </c>
      <c r="N64" s="97">
        <f t="shared" si="21"/>
        <v>640248</v>
      </c>
      <c r="O64" s="165" t="s">
        <v>62</v>
      </c>
      <c r="P64" s="97">
        <f t="shared" si="22"/>
        <v>862596</v>
      </c>
    </row>
    <row r="65" ht="25" customHeight="1" spans="2:16">
      <c r="B65" s="93"/>
      <c r="C65" s="86" t="s">
        <v>64</v>
      </c>
      <c r="D65" s="86"/>
      <c r="E65" s="87" t="s">
        <v>65</v>
      </c>
      <c r="F65" s="87"/>
      <c r="G65" s="90">
        <f>K65*B67</f>
        <v>5762232</v>
      </c>
      <c r="H65" s="90"/>
      <c r="I65" s="90">
        <f>M65*B67</f>
        <v>7763364</v>
      </c>
      <c r="J65" s="94"/>
      <c r="K65" s="88">
        <f>K8*84%</f>
        <v>5762232</v>
      </c>
      <c r="L65" s="88"/>
      <c r="M65" s="88">
        <f>M8*84%</f>
        <v>7763364</v>
      </c>
      <c r="N65" s="97">
        <f t="shared" si="21"/>
        <v>640248</v>
      </c>
      <c r="O65" s="165" t="s">
        <v>62</v>
      </c>
      <c r="P65" s="97">
        <f t="shared" si="22"/>
        <v>862596</v>
      </c>
    </row>
    <row r="66" ht="25" customHeight="1" spans="2:16">
      <c r="B66" s="93"/>
      <c r="C66" s="86" t="s">
        <v>66</v>
      </c>
      <c r="D66" s="86"/>
      <c r="E66" s="87" t="s">
        <v>67</v>
      </c>
      <c r="F66" s="87"/>
      <c r="G66" s="90">
        <f>K66*B67</f>
        <v>8345484</v>
      </c>
      <c r="H66" s="166" t="s">
        <v>62</v>
      </c>
      <c r="I66" s="90">
        <f>M66*B67</f>
        <v>11243232</v>
      </c>
      <c r="J66" s="94"/>
      <c r="K66" s="88">
        <f>K10*84%</f>
        <v>8345484</v>
      </c>
      <c r="L66" s="164" t="s">
        <v>62</v>
      </c>
      <c r="M66" s="88">
        <f>M10*84%</f>
        <v>11243232</v>
      </c>
      <c r="N66" s="97">
        <f t="shared" si="21"/>
        <v>927276</v>
      </c>
      <c r="O66" s="165" t="s">
        <v>62</v>
      </c>
      <c r="P66" s="97">
        <f t="shared" si="22"/>
        <v>1249248</v>
      </c>
    </row>
    <row r="67" ht="25" customHeight="1" spans="2:16">
      <c r="B67" s="113">
        <v>1</v>
      </c>
      <c r="C67" s="86" t="s">
        <v>68</v>
      </c>
      <c r="D67" s="86"/>
      <c r="E67" s="87" t="s">
        <v>69</v>
      </c>
      <c r="F67" s="87"/>
      <c r="G67" s="90">
        <f>K67*B67</f>
        <v>9152136</v>
      </c>
      <c r="H67" s="166" t="s">
        <v>62</v>
      </c>
      <c r="I67" s="90">
        <f>M67*B67</f>
        <v>12329604</v>
      </c>
      <c r="J67" s="94"/>
      <c r="K67" s="88">
        <f>K11*84%</f>
        <v>9152136</v>
      </c>
      <c r="L67" s="164" t="s">
        <v>62</v>
      </c>
      <c r="M67" s="88">
        <f>M11*84%</f>
        <v>12329604</v>
      </c>
      <c r="N67" s="97">
        <f t="shared" si="21"/>
        <v>1016904</v>
      </c>
      <c r="O67" s="165" t="s">
        <v>62</v>
      </c>
      <c r="P67" s="97">
        <f t="shared" si="22"/>
        <v>1369956</v>
      </c>
    </row>
    <row r="68" ht="25" customHeight="1" spans="2:16">
      <c r="B68" s="114"/>
      <c r="C68" s="86" t="s">
        <v>70</v>
      </c>
      <c r="D68" s="86"/>
      <c r="E68" s="87" t="s">
        <v>71</v>
      </c>
      <c r="F68" s="87"/>
      <c r="G68" s="90">
        <f>K68*B67</f>
        <v>14377608</v>
      </c>
      <c r="H68" s="166" t="s">
        <v>62</v>
      </c>
      <c r="I68" s="90">
        <f>M68*B67</f>
        <v>19369476</v>
      </c>
      <c r="J68" s="94"/>
      <c r="K68" s="88">
        <f>K12*84%</f>
        <v>14377608</v>
      </c>
      <c r="L68" s="164" t="s">
        <v>62</v>
      </c>
      <c r="M68" s="88">
        <f>M12*84%</f>
        <v>19369476</v>
      </c>
      <c r="N68" s="97">
        <f t="shared" si="21"/>
        <v>1597512</v>
      </c>
      <c r="O68" s="165" t="s">
        <v>62</v>
      </c>
      <c r="P68" s="97">
        <f t="shared" si="22"/>
        <v>2152164</v>
      </c>
    </row>
    <row r="69" ht="28.5" spans="2:13">
      <c r="B69" s="115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</row>
  </sheetData>
  <mergeCells count="143">
    <mergeCell ref="A1:P1"/>
    <mergeCell ref="A2:P2"/>
    <mergeCell ref="A3:P3"/>
    <mergeCell ref="G5:I5"/>
    <mergeCell ref="K5:M5"/>
    <mergeCell ref="N5:P5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B13:I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B20:I20"/>
    <mergeCell ref="K20:P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B27:I27"/>
    <mergeCell ref="K27:P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B34:I34"/>
    <mergeCell ref="K34:P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B41:I41"/>
    <mergeCell ref="K41:P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B48:I48"/>
    <mergeCell ref="K48:P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B55:I55"/>
    <mergeCell ref="K55:P55"/>
    <mergeCell ref="C56:D56"/>
    <mergeCell ref="E56:F5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B62:I62"/>
    <mergeCell ref="K62:P62"/>
    <mergeCell ref="C63:D63"/>
    <mergeCell ref="E63:F63"/>
    <mergeCell ref="C64:D64"/>
    <mergeCell ref="E64:F64"/>
    <mergeCell ref="C65:D65"/>
    <mergeCell ref="E65:F65"/>
    <mergeCell ref="C66:D66"/>
    <mergeCell ref="E66:F66"/>
    <mergeCell ref="C67:D67"/>
    <mergeCell ref="E67:F67"/>
    <mergeCell ref="C68:D68"/>
    <mergeCell ref="E68:F68"/>
    <mergeCell ref="B5:B6"/>
    <mergeCell ref="B7:B12"/>
    <mergeCell ref="B14:B19"/>
    <mergeCell ref="B21:B26"/>
    <mergeCell ref="B28:B33"/>
    <mergeCell ref="B35:B40"/>
    <mergeCell ref="B42:B47"/>
    <mergeCell ref="B49:B54"/>
    <mergeCell ref="B56:B61"/>
    <mergeCell ref="B63:B66"/>
    <mergeCell ref="B67:B68"/>
    <mergeCell ref="J5:J68"/>
    <mergeCell ref="C5:D6"/>
    <mergeCell ref="E5:F6"/>
  </mergeCells>
  <pageMargins left="0.236111111111111" right="0.236111111111111" top="0.393055555555556" bottom="0.118055555555556" header="0.118055555555556" footer="0.0388888888888889"/>
  <pageSetup paperSize="9" scale="5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zoomScale="85" zoomScaleNormal="85" workbookViewId="0">
      <selection activeCell="C8" sqref="C8"/>
    </sheetView>
  </sheetViews>
  <sheetFormatPr defaultColWidth="8.66363636363636" defaultRowHeight="14.5"/>
  <cols>
    <col min="1" max="1" width="18.5090909090909" style="32" customWidth="1"/>
    <col min="2" max="2" width="7.34545454545455" customWidth="1"/>
    <col min="3" max="3" width="13.5272727272727" style="33" customWidth="1"/>
    <col min="4" max="4" width="2.65454545454545" style="33" customWidth="1"/>
    <col min="5" max="5" width="7.58181818181818" style="34" customWidth="1"/>
    <col min="6" max="6" width="13.9181818181818" style="33" customWidth="1"/>
    <col min="7" max="7" width="2.15454545454545" style="35" customWidth="1"/>
    <col min="8" max="8" width="7.34545454545455" style="36" customWidth="1"/>
    <col min="9" max="9" width="13.5181818181818" style="33" customWidth="1"/>
    <col min="10" max="10" width="1.66363636363636" customWidth="1"/>
    <col min="11" max="11" width="7.34545454545455" style="37" customWidth="1"/>
    <col min="12" max="12" width="13.4272727272727" customWidth="1"/>
    <col min="13" max="13" width="2.83636363636364" customWidth="1"/>
    <col min="14" max="14" width="8.91818181818182" customWidth="1"/>
    <col min="15" max="15" width="14.1545454545455" customWidth="1"/>
    <col min="16" max="16" width="1.33636363636364" customWidth="1"/>
    <col min="17" max="17" width="5.59090909090909" customWidth="1"/>
    <col min="18" max="18" width="13.5090909090909" customWidth="1"/>
    <col min="19" max="19" width="1.40909090909091" customWidth="1"/>
    <col min="20" max="20" width="7.01818181818182" customWidth="1"/>
    <col min="21" max="21" width="12.3090909090909" customWidth="1"/>
    <col min="22" max="22" width="1.33636363636364" customWidth="1"/>
    <col min="23" max="23" width="6.16363636363636" customWidth="1"/>
    <col min="24" max="24" width="13.2545454545455" customWidth="1"/>
    <col min="25" max="25" width="1.15454545454545" customWidth="1"/>
    <col min="26" max="26" width="7.01818181818182" customWidth="1"/>
    <col min="27" max="27" width="13.9181818181818" customWidth="1"/>
  </cols>
  <sheetData>
    <row r="1" ht="19.25" spans="1:5">
      <c r="A1" s="38" t="s">
        <v>73</v>
      </c>
      <c r="B1" s="38"/>
      <c r="C1" s="28">
        <f>'MARKET PRICE 0825'!B8</f>
        <v>16309000</v>
      </c>
      <c r="D1" s="39"/>
      <c r="E1" s="40"/>
    </row>
    <row r="2" spans="1:15">
      <c r="A2" s="41"/>
      <c r="B2" s="42" t="s">
        <v>74</v>
      </c>
      <c r="C2" s="42"/>
      <c r="E2" s="42" t="s">
        <v>75</v>
      </c>
      <c r="F2" s="42"/>
      <c r="H2" s="42" t="s">
        <v>76</v>
      </c>
      <c r="I2" s="42"/>
      <c r="K2" s="42" t="s">
        <v>77</v>
      </c>
      <c r="L2" s="42"/>
      <c r="N2" s="68" t="s">
        <v>78</v>
      </c>
      <c r="O2" s="68"/>
    </row>
    <row r="3" s="32" customFormat="1" spans="1:15">
      <c r="A3" s="43" t="s">
        <v>79</v>
      </c>
      <c r="B3" s="43"/>
      <c r="C3" s="44">
        <v>7100000</v>
      </c>
      <c r="D3" s="45"/>
      <c r="E3" s="46"/>
      <c r="F3" s="44">
        <f>C1*98%</f>
        <v>15982820</v>
      </c>
      <c r="G3" s="47"/>
      <c r="H3" s="48"/>
      <c r="I3" s="44">
        <f>C1*96%</f>
        <v>15656640</v>
      </c>
      <c r="K3" s="46"/>
      <c r="L3" s="44">
        <f>C1*94%</f>
        <v>15330460</v>
      </c>
      <c r="N3" s="69">
        <v>1</v>
      </c>
      <c r="O3" s="70">
        <f>C1*84%</f>
        <v>13699560</v>
      </c>
    </row>
    <row r="4" spans="1:12">
      <c r="A4" s="49" t="s">
        <v>80</v>
      </c>
      <c r="B4" s="50">
        <v>0.2</v>
      </c>
      <c r="C4" s="51">
        <f>B4*C3</f>
        <v>1420000</v>
      </c>
      <c r="D4" s="51"/>
      <c r="E4" s="52">
        <v>0.3</v>
      </c>
      <c r="F4" s="51">
        <f>E4*F3</f>
        <v>4794846</v>
      </c>
      <c r="H4" s="53">
        <v>0.4</v>
      </c>
      <c r="I4" s="51">
        <f>H4*I3</f>
        <v>6262656</v>
      </c>
      <c r="K4" s="52">
        <v>0.5</v>
      </c>
      <c r="L4" s="51">
        <f>K4*L3</f>
        <v>7665230</v>
      </c>
    </row>
    <row r="5" ht="3" customHeight="1" spans="1:12">
      <c r="A5" s="54"/>
      <c r="B5" s="55"/>
      <c r="C5" s="51"/>
      <c r="D5" s="51"/>
      <c r="E5" s="52"/>
      <c r="F5" s="51"/>
      <c r="H5" s="53"/>
      <c r="I5" s="51"/>
      <c r="K5" s="52"/>
      <c r="L5" s="51"/>
    </row>
    <row r="6" spans="1:15">
      <c r="A6" s="54" t="s">
        <v>81</v>
      </c>
      <c r="B6" s="53">
        <f>80%/9</f>
        <v>0.0888888888888889</v>
      </c>
      <c r="C6" s="51">
        <f>B6*C3</f>
        <v>631111.111111111</v>
      </c>
      <c r="D6" s="51"/>
      <c r="E6" s="52">
        <f>70%/9</f>
        <v>0.0777777777777778</v>
      </c>
      <c r="F6" s="51">
        <f>E6*F3</f>
        <v>1243108.22222222</v>
      </c>
      <c r="H6" s="53">
        <f>60%/9</f>
        <v>0.0666666666666667</v>
      </c>
      <c r="I6" s="51">
        <f>H6*I3</f>
        <v>1043776</v>
      </c>
      <c r="K6" s="52">
        <f>50%/9</f>
        <v>0.0555555555555556</v>
      </c>
      <c r="L6" s="51">
        <f>K6*L3</f>
        <v>851692.222222223</v>
      </c>
      <c r="O6" s="71"/>
    </row>
    <row r="7" spans="1:15">
      <c r="A7" s="54" t="s">
        <v>82</v>
      </c>
      <c r="B7" s="53">
        <f t="shared" ref="B7:B14" si="0">80%/9</f>
        <v>0.0888888888888889</v>
      </c>
      <c r="C7" s="51">
        <f>C3*B7</f>
        <v>631111.111111111</v>
      </c>
      <c r="D7" s="51"/>
      <c r="E7" s="52">
        <f t="shared" ref="E7:E14" si="1">70%/9</f>
        <v>0.0777777777777778</v>
      </c>
      <c r="F7" s="51">
        <f>E7*F3</f>
        <v>1243108.22222222</v>
      </c>
      <c r="H7" s="53">
        <f t="shared" ref="H7:H14" si="2">60%/9</f>
        <v>0.0666666666666667</v>
      </c>
      <c r="I7" s="51">
        <f>H7*I3</f>
        <v>1043776</v>
      </c>
      <c r="K7" s="52">
        <f t="shared" ref="K7:K14" si="3">50%/9</f>
        <v>0.0555555555555556</v>
      </c>
      <c r="L7" s="51">
        <f>K7*L3</f>
        <v>851692.222222223</v>
      </c>
      <c r="O7" s="71"/>
    </row>
    <row r="8" spans="1:15">
      <c r="A8" s="54" t="s">
        <v>83</v>
      </c>
      <c r="B8" s="53">
        <f t="shared" si="0"/>
        <v>0.0888888888888889</v>
      </c>
      <c r="C8" s="51">
        <f>B8*C3</f>
        <v>631111.111111111</v>
      </c>
      <c r="D8" s="51"/>
      <c r="E8" s="52">
        <f t="shared" si="1"/>
        <v>0.0777777777777778</v>
      </c>
      <c r="F8" s="51">
        <f>E8*F3</f>
        <v>1243108.22222222</v>
      </c>
      <c r="H8" s="53">
        <f t="shared" si="2"/>
        <v>0.0666666666666667</v>
      </c>
      <c r="I8" s="51">
        <f>H8*I3</f>
        <v>1043776</v>
      </c>
      <c r="K8" s="52">
        <f t="shared" si="3"/>
        <v>0.0555555555555556</v>
      </c>
      <c r="L8" s="51">
        <f>K8*L3</f>
        <v>851692.222222223</v>
      </c>
      <c r="O8" s="71"/>
    </row>
    <row r="9" ht="15.25" spans="1:15">
      <c r="A9" s="54" t="s">
        <v>84</v>
      </c>
      <c r="B9" s="53">
        <f t="shared" si="0"/>
        <v>0.0888888888888889</v>
      </c>
      <c r="C9" s="51">
        <f>B9*C3</f>
        <v>631111.111111111</v>
      </c>
      <c r="D9" s="51"/>
      <c r="E9" s="52">
        <f t="shared" si="1"/>
        <v>0.0777777777777778</v>
      </c>
      <c r="F9" s="51">
        <f>E9*F3</f>
        <v>1243108.22222222</v>
      </c>
      <c r="H9" s="53">
        <f t="shared" si="2"/>
        <v>0.0666666666666667</v>
      </c>
      <c r="I9" s="51">
        <f>H9*I3</f>
        <v>1043776</v>
      </c>
      <c r="K9" s="52">
        <f t="shared" si="3"/>
        <v>0.0555555555555556</v>
      </c>
      <c r="L9" s="51">
        <f>K9*L3</f>
        <v>851692.222222223</v>
      </c>
      <c r="O9" s="71"/>
    </row>
    <row r="10" ht="16.25" spans="1:18">
      <c r="A10" s="54" t="s">
        <v>85</v>
      </c>
      <c r="B10" s="53">
        <f t="shared" si="0"/>
        <v>0.0888888888888889</v>
      </c>
      <c r="C10" s="51">
        <f>B10*C3</f>
        <v>631111.111111111</v>
      </c>
      <c r="D10" s="51"/>
      <c r="E10" s="52">
        <f t="shared" si="1"/>
        <v>0.0777777777777778</v>
      </c>
      <c r="F10" s="51">
        <f>E10*F3</f>
        <v>1243108.22222222</v>
      </c>
      <c r="H10" s="53">
        <f t="shared" si="2"/>
        <v>0.0666666666666667</v>
      </c>
      <c r="I10" s="51">
        <f>H10*I3</f>
        <v>1043776</v>
      </c>
      <c r="K10" s="52">
        <f t="shared" si="3"/>
        <v>0.0555555555555556</v>
      </c>
      <c r="L10" s="51">
        <f>K10*L3</f>
        <v>851692.222222223</v>
      </c>
      <c r="O10" s="72"/>
      <c r="R10" s="28"/>
    </row>
    <row r="11" spans="1:15">
      <c r="A11" s="54" t="s">
        <v>86</v>
      </c>
      <c r="B11" s="53">
        <f t="shared" si="0"/>
        <v>0.0888888888888889</v>
      </c>
      <c r="C11" s="51">
        <f>B11*C3</f>
        <v>631111.111111111</v>
      </c>
      <c r="D11" s="51"/>
      <c r="E11" s="52">
        <f t="shared" si="1"/>
        <v>0.0777777777777778</v>
      </c>
      <c r="F11" s="51">
        <f>E11*F3</f>
        <v>1243108.22222222</v>
      </c>
      <c r="H11" s="53">
        <f t="shared" si="2"/>
        <v>0.0666666666666667</v>
      </c>
      <c r="I11" s="51">
        <f>H11*I3</f>
        <v>1043776</v>
      </c>
      <c r="K11" s="52">
        <f t="shared" si="3"/>
        <v>0.0555555555555556</v>
      </c>
      <c r="L11" s="51">
        <f>K11*L3</f>
        <v>851692.222222223</v>
      </c>
      <c r="O11" s="72"/>
    </row>
    <row r="12" spans="1:15">
      <c r="A12" s="54" t="s">
        <v>87</v>
      </c>
      <c r="B12" s="53">
        <f t="shared" si="0"/>
        <v>0.0888888888888889</v>
      </c>
      <c r="C12" s="51">
        <f>B12*C3</f>
        <v>631111.111111111</v>
      </c>
      <c r="D12" s="51"/>
      <c r="E12" s="52">
        <f t="shared" si="1"/>
        <v>0.0777777777777778</v>
      </c>
      <c r="F12" s="51">
        <f>E12*F3</f>
        <v>1243108.22222222</v>
      </c>
      <c r="H12" s="53">
        <f t="shared" si="2"/>
        <v>0.0666666666666667</v>
      </c>
      <c r="I12" s="51">
        <f>H12*I3</f>
        <v>1043776</v>
      </c>
      <c r="K12" s="52">
        <f t="shared" si="3"/>
        <v>0.0555555555555556</v>
      </c>
      <c r="L12" s="51">
        <f>K12*L3</f>
        <v>851692.222222223</v>
      </c>
      <c r="O12" s="72"/>
    </row>
    <row r="13" spans="1:12">
      <c r="A13" s="54" t="s">
        <v>88</v>
      </c>
      <c r="B13" s="53">
        <f t="shared" si="0"/>
        <v>0.0888888888888889</v>
      </c>
      <c r="C13" s="51">
        <f>B13*C3</f>
        <v>631111.111111111</v>
      </c>
      <c r="D13" s="51"/>
      <c r="E13" s="52">
        <f t="shared" si="1"/>
        <v>0.0777777777777778</v>
      </c>
      <c r="F13" s="51">
        <f>E13*F3</f>
        <v>1243108.22222222</v>
      </c>
      <c r="H13" s="53">
        <f t="shared" si="2"/>
        <v>0.0666666666666667</v>
      </c>
      <c r="I13" s="51">
        <f>H13*I3</f>
        <v>1043776</v>
      </c>
      <c r="K13" s="52">
        <f t="shared" si="3"/>
        <v>0.0555555555555556</v>
      </c>
      <c r="L13" s="51">
        <f>K13*L3</f>
        <v>851692.222222223</v>
      </c>
    </row>
    <row r="14" spans="1:12">
      <c r="A14" s="54" t="s">
        <v>89</v>
      </c>
      <c r="B14" s="53">
        <f t="shared" si="0"/>
        <v>0.0888888888888889</v>
      </c>
      <c r="C14" s="51">
        <f>B14*C3</f>
        <v>631111.111111111</v>
      </c>
      <c r="D14" s="51"/>
      <c r="E14" s="52">
        <f t="shared" si="1"/>
        <v>0.0777777777777778</v>
      </c>
      <c r="F14" s="51">
        <f>E14*F3</f>
        <v>1243108.22222222</v>
      </c>
      <c r="H14" s="53">
        <f t="shared" si="2"/>
        <v>0.0666666666666667</v>
      </c>
      <c r="I14" s="51">
        <f>H14*I3</f>
        <v>1043776</v>
      </c>
      <c r="K14" s="52">
        <f t="shared" si="3"/>
        <v>0.0555555555555556</v>
      </c>
      <c r="L14" s="51">
        <f>K14*L3</f>
        <v>851692.222222223</v>
      </c>
    </row>
    <row r="15" s="32" customFormat="1" spans="1:15">
      <c r="A15" s="56" t="s">
        <v>90</v>
      </c>
      <c r="B15" s="57">
        <f>SUM(B4:B14)</f>
        <v>1</v>
      </c>
      <c r="C15" s="58">
        <f>SUM(C4:C14)</f>
        <v>7100000</v>
      </c>
      <c r="D15" s="59"/>
      <c r="E15" s="57">
        <f>SUM(E4:E14)</f>
        <v>1</v>
      </c>
      <c r="F15" s="58">
        <f>SUM(F4:F14)</f>
        <v>15982820</v>
      </c>
      <c r="G15" s="59"/>
      <c r="H15" s="57">
        <f>SUM(H4:H14)</f>
        <v>1</v>
      </c>
      <c r="I15" s="58">
        <f>SUM(I4:I14)</f>
        <v>15656640</v>
      </c>
      <c r="J15" s="67"/>
      <c r="K15" s="57">
        <f>SUM(K4:K14)</f>
        <v>1</v>
      </c>
      <c r="L15" s="58">
        <f>SUM(L4:L14)</f>
        <v>15330460</v>
      </c>
      <c r="M15" s="67"/>
      <c r="N15" s="57"/>
      <c r="O15" s="58">
        <f>O3</f>
        <v>13699560</v>
      </c>
    </row>
    <row r="17" spans="2:12">
      <c r="B17" s="42" t="s">
        <v>91</v>
      </c>
      <c r="C17" s="42"/>
      <c r="D17"/>
      <c r="E17" s="42" t="s">
        <v>92</v>
      </c>
      <c r="F17" s="42"/>
      <c r="G17"/>
      <c r="H17" s="42" t="s">
        <v>93</v>
      </c>
      <c r="I17" s="42"/>
      <c r="K17" s="42" t="s">
        <v>94</v>
      </c>
      <c r="L17" s="42"/>
    </row>
    <row r="18" spans="1:13">
      <c r="A18" s="43" t="s">
        <v>79</v>
      </c>
      <c r="B18" s="48"/>
      <c r="C18" s="44">
        <f>C1*92%</f>
        <v>15004280</v>
      </c>
      <c r="D18" s="32"/>
      <c r="E18" s="48"/>
      <c r="F18" s="44">
        <f>C1*90%</f>
        <v>14678100</v>
      </c>
      <c r="G18" s="32"/>
      <c r="H18" s="48"/>
      <c r="I18" s="44">
        <f>C1*88%</f>
        <v>14351920</v>
      </c>
      <c r="J18" s="32"/>
      <c r="K18" s="48"/>
      <c r="L18" s="44">
        <f>C1*86%</f>
        <v>14025740</v>
      </c>
      <c r="M18" s="32"/>
    </row>
    <row r="19" spans="1:12">
      <c r="A19" s="60" t="s">
        <v>80</v>
      </c>
      <c r="B19" s="61">
        <v>0.6</v>
      </c>
      <c r="C19" s="62">
        <f>B19*C18</f>
        <v>9002568</v>
      </c>
      <c r="D19"/>
      <c r="E19" s="63">
        <v>0.7</v>
      </c>
      <c r="F19" s="62">
        <f>E19*F18</f>
        <v>10274670</v>
      </c>
      <c r="G19"/>
      <c r="H19" s="61">
        <v>0.8</v>
      </c>
      <c r="I19" s="62">
        <f>H19*I18</f>
        <v>11481536</v>
      </c>
      <c r="K19" s="53">
        <v>0.9</v>
      </c>
      <c r="L19" s="51">
        <f>K19*L18</f>
        <v>12623166</v>
      </c>
    </row>
    <row r="20" spans="1:12">
      <c r="A20" s="54" t="s">
        <v>81</v>
      </c>
      <c r="B20" s="53">
        <f t="shared" ref="B20:B25" si="4">40%/6</f>
        <v>0.0666666666666667</v>
      </c>
      <c r="C20" s="51">
        <f>B20*C18</f>
        <v>1000285.33333333</v>
      </c>
      <c r="D20" s="55"/>
      <c r="E20" s="53">
        <f t="shared" ref="E20:E25" si="5">30%/6</f>
        <v>0.05</v>
      </c>
      <c r="F20" s="51">
        <f>E20*F18</f>
        <v>733905</v>
      </c>
      <c r="G20" s="55"/>
      <c r="H20" s="53">
        <v>0.07</v>
      </c>
      <c r="I20" s="51">
        <f>H20*I18</f>
        <v>1004634.4</v>
      </c>
      <c r="K20" s="53"/>
      <c r="L20" s="51"/>
    </row>
    <row r="21" customFormat="1" spans="1:12">
      <c r="A21" s="54" t="s">
        <v>82</v>
      </c>
      <c r="B21" s="53">
        <f t="shared" si="4"/>
        <v>0.0666666666666667</v>
      </c>
      <c r="C21" s="51">
        <f>B21*C18</f>
        <v>1000285.33333333</v>
      </c>
      <c r="D21" s="55"/>
      <c r="E21" s="53">
        <f t="shared" si="5"/>
        <v>0.05</v>
      </c>
      <c r="F21" s="51">
        <f>E21*F18</f>
        <v>733905</v>
      </c>
      <c r="G21" s="55"/>
      <c r="H21" s="53">
        <v>0.07</v>
      </c>
      <c r="I21" s="51">
        <f>H21*I18</f>
        <v>1004634.4</v>
      </c>
      <c r="K21" s="73"/>
      <c r="L21" s="55"/>
    </row>
    <row r="22" spans="1:12">
      <c r="A22" s="64" t="s">
        <v>83</v>
      </c>
      <c r="B22" s="53">
        <f t="shared" si="4"/>
        <v>0.0666666666666667</v>
      </c>
      <c r="C22" s="65">
        <f>B22*C18</f>
        <v>1000285.33333333</v>
      </c>
      <c r="D22"/>
      <c r="E22" s="53">
        <f t="shared" si="5"/>
        <v>0.05</v>
      </c>
      <c r="F22" s="65">
        <f>E22*F18</f>
        <v>733905</v>
      </c>
      <c r="G22"/>
      <c r="H22" s="66">
        <v>0.06</v>
      </c>
      <c r="I22" s="65">
        <f>H22*I18</f>
        <v>861115.2</v>
      </c>
      <c r="K22" s="53">
        <v>0.1</v>
      </c>
      <c r="L22" s="51">
        <f>K22*L18</f>
        <v>1402574</v>
      </c>
    </row>
    <row r="23" spans="1:12">
      <c r="A23" s="64" t="s">
        <v>84</v>
      </c>
      <c r="B23" s="53">
        <f t="shared" si="4"/>
        <v>0.0666666666666667</v>
      </c>
      <c r="C23" s="65">
        <f>B23*C18</f>
        <v>1000285.33333333</v>
      </c>
      <c r="D23"/>
      <c r="E23" s="53">
        <f t="shared" si="5"/>
        <v>0.05</v>
      </c>
      <c r="F23" s="65">
        <f>E23*F18</f>
        <v>733905</v>
      </c>
      <c r="G23"/>
      <c r="H23" s="66"/>
      <c r="I23" s="65"/>
      <c r="K23" s="53"/>
      <c r="L23" s="51"/>
    </row>
    <row r="24" spans="1:12">
      <c r="A24" s="64" t="s">
        <v>85</v>
      </c>
      <c r="B24" s="53">
        <f t="shared" si="4"/>
        <v>0.0666666666666667</v>
      </c>
      <c r="C24" s="65">
        <f>B24*C18</f>
        <v>1000285.33333333</v>
      </c>
      <c r="D24"/>
      <c r="E24" s="53">
        <f t="shared" si="5"/>
        <v>0.05</v>
      </c>
      <c r="F24" s="65">
        <f>E24*F18</f>
        <v>733905</v>
      </c>
      <c r="G24"/>
      <c r="H24" s="66"/>
      <c r="I24" s="65"/>
      <c r="K24" s="53"/>
      <c r="L24" s="51"/>
    </row>
    <row r="25" spans="1:12">
      <c r="A25" s="54" t="s">
        <v>95</v>
      </c>
      <c r="B25" s="53">
        <f t="shared" si="4"/>
        <v>0.0666666666666667</v>
      </c>
      <c r="C25" s="51">
        <f>B25*C18</f>
        <v>1000285.33333333</v>
      </c>
      <c r="D25"/>
      <c r="E25" s="53">
        <f t="shared" si="5"/>
        <v>0.05</v>
      </c>
      <c r="F25" s="51">
        <f>E25*F18</f>
        <v>733905</v>
      </c>
      <c r="G25"/>
      <c r="H25" s="53"/>
      <c r="I25" s="51"/>
      <c r="K25" s="73"/>
      <c r="L25" s="55"/>
    </row>
    <row r="26" spans="1:13">
      <c r="A26" s="56" t="s">
        <v>96</v>
      </c>
      <c r="B26" s="57">
        <f>SUM(B19:B25)</f>
        <v>1</v>
      </c>
      <c r="C26" s="58">
        <f>SUM(C19:C25)</f>
        <v>15004280</v>
      </c>
      <c r="D26" s="67"/>
      <c r="E26" s="57">
        <f>SUM(E19:E25)</f>
        <v>1</v>
      </c>
      <c r="F26" s="58">
        <f>SUM(F19:F25)</f>
        <v>14678100</v>
      </c>
      <c r="G26" s="67"/>
      <c r="H26" s="57">
        <f>H19+H20+H21+H22</f>
        <v>1</v>
      </c>
      <c r="I26" s="58">
        <f>SUM(I19:I25)</f>
        <v>14351920</v>
      </c>
      <c r="J26" s="67"/>
      <c r="K26" s="57">
        <f>SUM(K19:K22)</f>
        <v>1</v>
      </c>
      <c r="L26" s="58">
        <f>SUM(L19:L22)</f>
        <v>14025740</v>
      </c>
      <c r="M26" s="32"/>
    </row>
  </sheetData>
  <mergeCells count="10">
    <mergeCell ref="A1:B1"/>
    <mergeCell ref="B2:C2"/>
    <mergeCell ref="E2:F2"/>
    <mergeCell ref="H2:I2"/>
    <mergeCell ref="K2:L2"/>
    <mergeCell ref="N2:O2"/>
    <mergeCell ref="B17:C17"/>
    <mergeCell ref="E17:F17"/>
    <mergeCell ref="H17:I17"/>
    <mergeCell ref="K17:L17"/>
  </mergeCells>
  <pageMargins left="0.75" right="0.75" top="1" bottom="1" header="0.5" footer="0.5"/>
  <pageSetup paperSize="9" scale="9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"/>
  <sheetViews>
    <sheetView zoomScale="70" zoomScaleNormal="70" topLeftCell="A16" workbookViewId="0">
      <selection activeCell="A27" sqref="A27:O27"/>
    </sheetView>
  </sheetViews>
  <sheetFormatPr defaultColWidth="8.66363636363636" defaultRowHeight="14.5"/>
  <cols>
    <col min="1" max="1" width="10.9909090909091" style="1" customWidth="1"/>
    <col min="2" max="2" width="14.8363636363636" style="2" customWidth="1"/>
    <col min="3" max="4" width="13.5818181818182" style="2" customWidth="1"/>
    <col min="5" max="5" width="14.8363636363636" style="2" customWidth="1"/>
    <col min="6" max="6" width="13.5818181818182" style="2" customWidth="1"/>
    <col min="7" max="7" width="14.8363636363636" style="2" customWidth="1"/>
    <col min="8" max="10" width="14.8363636363636" style="2"/>
    <col min="11" max="11" width="13.5818181818182" style="3"/>
    <col min="12" max="12" width="14.8363636363636" style="2"/>
    <col min="13" max="14" width="13.5818181818182" style="2"/>
    <col min="15" max="15" width="14.8363636363636" style="2"/>
  </cols>
  <sheetData>
    <row r="1" ht="61.5" spans="1:15">
      <c r="A1" s="4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26" spans="1:15">
      <c r="A3" s="6" t="s">
        <v>98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ht="18.5" spans="1:15">
      <c r="A4" s="7" t="s">
        <v>99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ht="16.25" spans="2:15">
      <c r="B5" s="9"/>
      <c r="C5" s="9"/>
      <c r="D5" s="9"/>
      <c r="E5" s="9"/>
      <c r="F5" s="10"/>
      <c r="G5" s="9"/>
      <c r="H5" s="9"/>
      <c r="I5" s="9"/>
      <c r="J5" s="9"/>
      <c r="K5" s="30"/>
      <c r="L5" s="9"/>
      <c r="M5" s="9"/>
      <c r="N5" s="9"/>
      <c r="O5" s="9"/>
    </row>
    <row r="6" ht="16.25" spans="1:15">
      <c r="A6" s="11" t="s">
        <v>4</v>
      </c>
      <c r="B6" s="12" t="s">
        <v>5</v>
      </c>
      <c r="C6" s="13" t="s">
        <v>6</v>
      </c>
      <c r="D6" s="13" t="s">
        <v>7</v>
      </c>
      <c r="E6" s="12" t="s">
        <v>8</v>
      </c>
      <c r="F6" s="14" t="s">
        <v>9</v>
      </c>
      <c r="G6" s="13" t="s">
        <v>10</v>
      </c>
      <c r="H6" s="15" t="s">
        <v>11</v>
      </c>
      <c r="I6" s="15" t="s">
        <v>12</v>
      </c>
      <c r="J6" s="13" t="s">
        <v>13</v>
      </c>
      <c r="K6" s="31" t="s">
        <v>14</v>
      </c>
      <c r="L6" s="12" t="s">
        <v>15</v>
      </c>
      <c r="M6" s="13" t="s">
        <v>16</v>
      </c>
      <c r="N6" s="13" t="s">
        <v>17</v>
      </c>
      <c r="O6" s="12" t="s">
        <v>18</v>
      </c>
    </row>
    <row r="7" ht="16.25" spans="1:15">
      <c r="A7" s="11" t="s">
        <v>19</v>
      </c>
      <c r="B7" s="12" t="s">
        <v>47</v>
      </c>
      <c r="C7" s="16" t="s">
        <v>21</v>
      </c>
      <c r="D7" s="16" t="s">
        <v>21</v>
      </c>
      <c r="E7" s="12" t="s">
        <v>22</v>
      </c>
      <c r="F7" s="16" t="s">
        <v>21</v>
      </c>
      <c r="G7" s="16" t="s">
        <v>48</v>
      </c>
      <c r="H7" s="15" t="s">
        <v>24</v>
      </c>
      <c r="I7" s="15" t="s">
        <v>24</v>
      </c>
      <c r="J7" s="16" t="s">
        <v>49</v>
      </c>
      <c r="K7" s="16" t="s">
        <v>21</v>
      </c>
      <c r="L7" s="12" t="s">
        <v>26</v>
      </c>
      <c r="M7" s="16" t="s">
        <v>21</v>
      </c>
      <c r="N7" s="16" t="s">
        <v>21</v>
      </c>
      <c r="O7" s="12" t="s">
        <v>50</v>
      </c>
    </row>
    <row r="8" ht="16.25" spans="1:15">
      <c r="A8" s="11" t="s">
        <v>27</v>
      </c>
      <c r="B8" s="17">
        <f>'MARKET PRICE 0825'!B8/124</f>
        <v>131524.193548387</v>
      </c>
      <c r="C8" s="17">
        <f>'MARKET PRICE 0825'!C8/124</f>
        <v>82814.5161290323</v>
      </c>
      <c r="D8" s="17">
        <f>'MARKET PRICE 0825'!D8/124</f>
        <v>82814.5161290323</v>
      </c>
      <c r="E8" s="17">
        <f>'MARKET PRICE 0825'!E8/124</f>
        <v>119935.483870968</v>
      </c>
      <c r="F8" s="17">
        <f>'MARKET PRICE 0825'!F8/124</f>
        <v>77411.2903225807</v>
      </c>
      <c r="G8" s="17">
        <f>'MARKET PRICE 0825'!G8/124</f>
        <v>86491.935483871</v>
      </c>
      <c r="H8" s="17">
        <f>'MARKET PRICE 0825'!H8/124</f>
        <v>206620.967741935</v>
      </c>
      <c r="I8" s="17">
        <f>'MARKET PRICE 0825'!I8/124</f>
        <v>206620.967741935</v>
      </c>
      <c r="J8" s="17">
        <f>'MARKET PRICE 0825'!J8/124</f>
        <v>86491.935483871</v>
      </c>
      <c r="K8" s="17">
        <f>'MARKET PRICE 0825'!K8/124</f>
        <v>77411.2903225807</v>
      </c>
      <c r="L8" s="17">
        <f>'MARKET PRICE 0825'!L8/124</f>
        <v>119935.483870968</v>
      </c>
      <c r="M8" s="17">
        <f>'MARKET PRICE 0825'!M8/124</f>
        <v>82814.5161290323</v>
      </c>
      <c r="N8" s="17">
        <f>'MARKET PRICE 0825'!N8/124</f>
        <v>82814.5161290323</v>
      </c>
      <c r="O8" s="17">
        <f>'MARKET PRICE 0825'!O8/124</f>
        <v>131524.193548387</v>
      </c>
    </row>
    <row r="9" ht="16.25" spans="1:15">
      <c r="A9" s="11" t="s">
        <v>28</v>
      </c>
      <c r="B9" s="17">
        <f>'MARKET PRICE 0825'!B9/124</f>
        <v>130024.193548387</v>
      </c>
      <c r="C9" s="17">
        <f>'MARKET PRICE 0825'!C9/124</f>
        <v>81870.9677419355</v>
      </c>
      <c r="D9" s="17">
        <f>'MARKET PRICE 0825'!D9/124</f>
        <v>81870.9677419355</v>
      </c>
      <c r="E9" s="17">
        <f>'MARKET PRICE 0825'!E9/124</f>
        <v>118572.580645161</v>
      </c>
      <c r="F9" s="17">
        <f>'MARKET PRICE 0825'!F9/124</f>
        <v>76475.8064516129</v>
      </c>
      <c r="G9" s="17">
        <f>'MARKET PRICE 0825'!G9/124</f>
        <v>85508.064516129</v>
      </c>
      <c r="H9" s="17">
        <f>'MARKET PRICE 0825'!H9/124</f>
        <v>204274.193548387</v>
      </c>
      <c r="I9" s="17">
        <f>'MARKET PRICE 0825'!I9/124</f>
        <v>204274.193548387</v>
      </c>
      <c r="J9" s="17">
        <f>'MARKET PRICE 0825'!J9/124</f>
        <v>85508.064516129</v>
      </c>
      <c r="K9" s="17">
        <f>'MARKET PRICE 0825'!K9/124</f>
        <v>76475.8064516129</v>
      </c>
      <c r="L9" s="17">
        <f>'MARKET PRICE 0825'!L9/124</f>
        <v>118572.580645161</v>
      </c>
      <c r="M9" s="17">
        <f>'MARKET PRICE 0825'!M9/124</f>
        <v>81870.9677419355</v>
      </c>
      <c r="N9" s="17">
        <f>'MARKET PRICE 0825'!N9/124</f>
        <v>81870.9677419355</v>
      </c>
      <c r="O9" s="17">
        <f>'MARKET PRICE 0825'!O9/124</f>
        <v>130024.193548387</v>
      </c>
    </row>
    <row r="10" ht="16.25" spans="1:15">
      <c r="A10" s="11" t="s">
        <v>29</v>
      </c>
      <c r="B10" s="17">
        <f>'MARKET PRICE 0825'!B10/124</f>
        <v>128540.322580645</v>
      </c>
      <c r="C10" s="17">
        <f>'MARKET PRICE 0825'!C10/124</f>
        <v>80935.4838709677</v>
      </c>
      <c r="D10" s="17">
        <f>'MARKET PRICE 0825'!D10/124</f>
        <v>80935.4838709677</v>
      </c>
      <c r="E10" s="17">
        <f>'MARKET PRICE 0825'!E10/124</f>
        <v>117209.677419355</v>
      </c>
      <c r="F10" s="17">
        <f>'MARKET PRICE 0825'!F10/124</f>
        <v>75532.2580645161</v>
      </c>
      <c r="G10" s="17">
        <f>'MARKET PRICE 0825'!G10/124</f>
        <v>84532.2580645161</v>
      </c>
      <c r="H10" s="17">
        <f>'MARKET PRICE 0825'!H10/124</f>
        <v>201927.419354839</v>
      </c>
      <c r="I10" s="17">
        <f>'MARKET PRICE 0825'!I10/124</f>
        <v>201927.419354839</v>
      </c>
      <c r="J10" s="17">
        <f>'MARKET PRICE 0825'!J10/124</f>
        <v>84532.2580645161</v>
      </c>
      <c r="K10" s="17">
        <f>'MARKET PRICE 0825'!K10/124</f>
        <v>75532.2580645161</v>
      </c>
      <c r="L10" s="17">
        <f>'MARKET PRICE 0825'!L10/124</f>
        <v>117209.677419355</v>
      </c>
      <c r="M10" s="17">
        <f>'MARKET PRICE 0825'!M10/124</f>
        <v>80935.4838709677</v>
      </c>
      <c r="N10" s="17">
        <f>'MARKET PRICE 0825'!N10/124</f>
        <v>80935.4838709677</v>
      </c>
      <c r="O10" s="17">
        <f>'MARKET PRICE 0825'!O10/124</f>
        <v>128540.322580645</v>
      </c>
    </row>
    <row r="11" ht="16.25" spans="1:15">
      <c r="A11" s="11" t="s">
        <v>30</v>
      </c>
      <c r="B11" s="17">
        <f>'MARKET PRICE 0825'!B11/124</f>
        <v>127048.387096774</v>
      </c>
      <c r="C11" s="17">
        <f>'MARKET PRICE 0825'!C11/124</f>
        <v>79991.935483871</v>
      </c>
      <c r="D11" s="17">
        <f>'MARKET PRICE 0825'!D11/124</f>
        <v>79991.935483871</v>
      </c>
      <c r="E11" s="17">
        <f>'MARKET PRICE 0825'!E11/124</f>
        <v>115846.774193548</v>
      </c>
      <c r="F11" s="17">
        <f>'MARKET PRICE 0825'!F11/124</f>
        <v>74596.7741935484</v>
      </c>
      <c r="G11" s="17">
        <f>'MARKET PRICE 0825'!G11/124</f>
        <v>83548.3870967742</v>
      </c>
      <c r="H11" s="17">
        <f>'MARKET PRICE 0825'!H11/124</f>
        <v>199596.774193548</v>
      </c>
      <c r="I11" s="17">
        <f>'MARKET PRICE 0825'!I11/124</f>
        <v>199596.774193548</v>
      </c>
      <c r="J11" s="17">
        <f>'MARKET PRICE 0825'!J11/124</f>
        <v>83548.3870967742</v>
      </c>
      <c r="K11" s="17">
        <f>'MARKET PRICE 0825'!K11/124</f>
        <v>74596.7741935484</v>
      </c>
      <c r="L11" s="17">
        <f>'MARKET PRICE 0825'!L11/124</f>
        <v>115846.774193548</v>
      </c>
      <c r="M11" s="17">
        <f>'MARKET PRICE 0825'!M11/124</f>
        <v>79991.935483871</v>
      </c>
      <c r="N11" s="17">
        <f>'MARKET PRICE 0825'!N11/124</f>
        <v>79991.935483871</v>
      </c>
      <c r="O11" s="17">
        <f>'MARKET PRICE 0825'!O11/124</f>
        <v>127048.387096774</v>
      </c>
    </row>
    <row r="12" ht="16.25" spans="1:15">
      <c r="A12" s="11" t="s">
        <v>31</v>
      </c>
      <c r="B12" s="17">
        <f>'MARKET PRICE 0825'!B12/124</f>
        <v>123088.709677419</v>
      </c>
      <c r="C12" s="17">
        <f>'MARKET PRICE 0825'!C12/124</f>
        <v>77508.064516129</v>
      </c>
      <c r="D12" s="17">
        <f>'MARKET PRICE 0825'!D12/124</f>
        <v>77508.064516129</v>
      </c>
      <c r="E12" s="17">
        <f>'MARKET PRICE 0825'!E12/124</f>
        <v>112250</v>
      </c>
      <c r="F12" s="17">
        <f>'MARKET PRICE 0825'!F12/124</f>
        <v>72209.6774193548</v>
      </c>
      <c r="G12" s="17">
        <f>'MARKET PRICE 0825'!G12/124</f>
        <v>80951.6129032258</v>
      </c>
      <c r="H12" s="17">
        <f>'MARKET PRICE 0825'!H12/124</f>
        <v>193379.032258065</v>
      </c>
      <c r="I12" s="17">
        <f>'MARKET PRICE 0825'!I12/124</f>
        <v>193379.032258065</v>
      </c>
      <c r="J12" s="17">
        <f>'MARKET PRICE 0825'!J12/124</f>
        <v>80951.6129032258</v>
      </c>
      <c r="K12" s="17">
        <f>'MARKET PRICE 0825'!K12/124</f>
        <v>73653.2258064516</v>
      </c>
      <c r="L12" s="17">
        <f>'MARKET PRICE 0825'!L12/124</f>
        <v>114491.935483871</v>
      </c>
      <c r="M12" s="17">
        <f>'MARKET PRICE 0825'!M12/124</f>
        <v>79056.4516129032</v>
      </c>
      <c r="N12" s="17">
        <f>'MARKET PRICE 0825'!N12/124</f>
        <v>79056.4516129032</v>
      </c>
      <c r="O12" s="17">
        <f>'MARKET PRICE 0825'!O12/124</f>
        <v>125556.451612903</v>
      </c>
    </row>
    <row r="13" ht="16.25" spans="1:15">
      <c r="A13" s="11" t="s">
        <v>32</v>
      </c>
      <c r="B13" s="17">
        <f>'MARKET PRICE 0825'!B13/124</f>
        <v>121637.096774194</v>
      </c>
      <c r="C13" s="17">
        <f>'MARKET PRICE 0825'!C13/124</f>
        <v>76580.6451612903</v>
      </c>
      <c r="D13" s="17">
        <f>'MARKET PRICE 0825'!D13/124</f>
        <v>76580.6451612903</v>
      </c>
      <c r="E13" s="17">
        <f>'MARKET PRICE 0825'!E13/124</f>
        <v>110911.290322581</v>
      </c>
      <c r="F13" s="17">
        <f>'MARKET PRICE 0825'!F13/124</f>
        <v>71282.2580645161</v>
      </c>
      <c r="G13" s="17">
        <f>'MARKET PRICE 0825'!G13/124</f>
        <v>79991.935483871</v>
      </c>
      <c r="H13" s="17">
        <f>'MARKET PRICE 0825'!H13/124</f>
        <v>191080.64516129</v>
      </c>
      <c r="I13" s="17">
        <f>'MARKET PRICE 0825'!I13/124</f>
        <v>191080.64516129</v>
      </c>
      <c r="J13" s="17">
        <f>'MARKET PRICE 0825'!J13/124</f>
        <v>79991.935483871</v>
      </c>
      <c r="K13" s="17">
        <f>'MARKET PRICE 0825'!K13/124</f>
        <v>72709.6774193548</v>
      </c>
      <c r="L13" s="17">
        <f>'MARKET PRICE 0825'!L13/124</f>
        <v>113129.032258065</v>
      </c>
      <c r="M13" s="17">
        <f>'MARKET PRICE 0825'!M13/124</f>
        <v>78112.9032258065</v>
      </c>
      <c r="N13" s="17">
        <f>'MARKET PRICE 0825'!N13/124</f>
        <v>78112.9032258065</v>
      </c>
      <c r="O13" s="17">
        <f>'MARKET PRICE 0825'!O13/124</f>
        <v>124064.516129032</v>
      </c>
    </row>
    <row r="14" ht="16.25" spans="1:15">
      <c r="A14" s="11" t="s">
        <v>33</v>
      </c>
      <c r="B14" s="17">
        <f>'MARKET PRICE 0825'!B14/124</f>
        <v>120169.35483871</v>
      </c>
      <c r="C14" s="17">
        <f>'MARKET PRICE 0825'!C14/124</f>
        <v>75661.2903225807</v>
      </c>
      <c r="D14" s="17">
        <f>'MARKET PRICE 0825'!D14/124</f>
        <v>75661.2903225807</v>
      </c>
      <c r="E14" s="17">
        <f>'MARKET PRICE 0825'!E14/124</f>
        <v>109580.64516129</v>
      </c>
      <c r="F14" s="17">
        <f>'MARKET PRICE 0825'!F14/124</f>
        <v>70370.9677419355</v>
      </c>
      <c r="G14" s="17">
        <f>'MARKET PRICE 0825'!G14/124</f>
        <v>79032.2580645161</v>
      </c>
      <c r="H14" s="17">
        <f>'MARKET PRICE 0825'!H14/124</f>
        <v>188790.322580645</v>
      </c>
      <c r="I14" s="17">
        <f>'MARKET PRICE 0825'!I14/124</f>
        <v>188790.322580645</v>
      </c>
      <c r="J14" s="17">
        <f>'MARKET PRICE 0825'!J14/124</f>
        <v>79032.2580645161</v>
      </c>
      <c r="K14" s="17">
        <f>'MARKET PRICE 0825'!K14/124</f>
        <v>71774.1935483871</v>
      </c>
      <c r="L14" s="17">
        <f>'MARKET PRICE 0825'!L14/124</f>
        <v>111766.129032258</v>
      </c>
      <c r="M14" s="17">
        <f>'MARKET PRICE 0825'!M14/124</f>
        <v>77177.4193548387</v>
      </c>
      <c r="N14" s="17">
        <f>'MARKET PRICE 0825'!N14/124</f>
        <v>77177.4193548387</v>
      </c>
      <c r="O14" s="17">
        <f>'MARKET PRICE 0825'!O14/124</f>
        <v>122572.580645161</v>
      </c>
    </row>
    <row r="15" ht="16.25" spans="1:15">
      <c r="A15" s="11" t="s">
        <v>34</v>
      </c>
      <c r="B15" s="17">
        <f>'MARKET PRICE 0825'!B15/124</f>
        <v>118701.612903226</v>
      </c>
      <c r="C15" s="17">
        <f>'MARKET PRICE 0825'!C15/124</f>
        <v>74741.935483871</v>
      </c>
      <c r="D15" s="17">
        <f>'MARKET PRICE 0825'!D15/124</f>
        <v>74741.935483871</v>
      </c>
      <c r="E15" s="17">
        <f>'MARKET PRICE 0825'!E15/124</f>
        <v>108241.935483871</v>
      </c>
      <c r="F15" s="17">
        <f>'MARKET PRICE 0825'!F15/124</f>
        <v>69451.6129032258</v>
      </c>
      <c r="G15" s="17">
        <f>'MARKET PRICE 0825'!G15/124</f>
        <v>78064.5161290323</v>
      </c>
      <c r="H15" s="17">
        <f>'MARKET PRICE 0825'!H15/124</f>
        <v>186491.935483871</v>
      </c>
      <c r="I15" s="17">
        <f>'MARKET PRICE 0825'!I15/124</f>
        <v>186491.935483871</v>
      </c>
      <c r="J15" s="17">
        <f>'MARKET PRICE 0825'!J15/124</f>
        <v>78064.5161290323</v>
      </c>
      <c r="K15" s="17">
        <f>'MARKET PRICE 0825'!K15/124</f>
        <v>70838.7096774193</v>
      </c>
      <c r="L15" s="17">
        <f>'MARKET PRICE 0825'!L15/124</f>
        <v>110411.290322581</v>
      </c>
      <c r="M15" s="17">
        <f>'MARKET PRICE 0825'!M15/124</f>
        <v>76241.935483871</v>
      </c>
      <c r="N15" s="17">
        <f>'MARKET PRICE 0825'!N15/124</f>
        <v>76241.935483871</v>
      </c>
      <c r="O15" s="17">
        <f>'MARKET PRICE 0825'!O15/124</f>
        <v>121080.64516129</v>
      </c>
    </row>
    <row r="16" ht="16.25" spans="1:15">
      <c r="A16" s="11" t="s">
        <v>35</v>
      </c>
      <c r="B16" s="17">
        <f>'MARKET PRICE 0825'!B16/124</f>
        <v>117250</v>
      </c>
      <c r="C16" s="17">
        <f>'MARKET PRICE 0825'!C16/124</f>
        <v>73814.5161290323</v>
      </c>
      <c r="D16" s="17">
        <f>'MARKET PRICE 0825'!D16/124</f>
        <v>73814.5161290323</v>
      </c>
      <c r="E16" s="17">
        <f>'MARKET PRICE 0825'!E16/124</f>
        <v>106919.35483871</v>
      </c>
      <c r="F16" s="17">
        <f>'MARKET PRICE 0825'!F16/124</f>
        <v>68532.2580645161</v>
      </c>
      <c r="G16" s="17">
        <f>'MARKET PRICE 0825'!G16/124</f>
        <v>77112.9032258065</v>
      </c>
      <c r="H16" s="17">
        <f>'MARKET PRICE 0825'!H16/124</f>
        <v>184185.483870968</v>
      </c>
      <c r="I16" s="17">
        <f>'MARKET PRICE 0825'!I16/124</f>
        <v>184185.483870968</v>
      </c>
      <c r="J16" s="17">
        <f>'MARKET PRICE 0825'!J16/124</f>
        <v>77112.9032258065</v>
      </c>
      <c r="K16" s="17">
        <f>'MARKET PRICE 0825'!K16/124</f>
        <v>69903.2258064516</v>
      </c>
      <c r="L16" s="17">
        <f>'MARKET PRICE 0825'!L16/124</f>
        <v>109056.451612903</v>
      </c>
      <c r="M16" s="17">
        <f>'MARKET PRICE 0825'!M16/124</f>
        <v>75290.3225806452</v>
      </c>
      <c r="N16" s="17">
        <f>'MARKET PRICE 0825'!N16/124</f>
        <v>75290.3225806452</v>
      </c>
      <c r="O16" s="17">
        <f>'MARKET PRICE 0825'!O16/124</f>
        <v>119596.774193548</v>
      </c>
    </row>
    <row r="17" ht="16.25" spans="1:15">
      <c r="A17" s="11" t="s">
        <v>36</v>
      </c>
      <c r="B17" s="17">
        <f>'MARKET PRICE 0825'!B17/124</f>
        <v>115782.258064516</v>
      </c>
      <c r="C17" s="17">
        <f>'MARKET PRICE 0825'!C17/124</f>
        <v>72895.1612903226</v>
      </c>
      <c r="D17" s="17">
        <f>'MARKET PRICE 0825'!D17/124</f>
        <v>72895.1612903226</v>
      </c>
      <c r="E17" s="17">
        <f>'MARKET PRICE 0825'!E17/124</f>
        <v>105580.64516129</v>
      </c>
      <c r="F17" s="17">
        <f>'MARKET PRICE 0825'!F17/124</f>
        <v>67604.8387096774</v>
      </c>
      <c r="G17" s="17">
        <f>'MARKET PRICE 0825'!G17/124</f>
        <v>76145.1612903226</v>
      </c>
      <c r="H17" s="17">
        <f>'MARKET PRICE 0825'!H17/124</f>
        <v>181887.096774194</v>
      </c>
      <c r="I17" s="17">
        <f>'MARKET PRICE 0825'!I17/124</f>
        <v>181887.096774194</v>
      </c>
      <c r="J17" s="17">
        <f>'MARKET PRICE 0825'!J17/124</f>
        <v>76145.1612903226</v>
      </c>
      <c r="K17" s="17">
        <f>'MARKET PRICE 0825'!K17/124</f>
        <v>68951.6129032258</v>
      </c>
      <c r="L17" s="17">
        <f>'MARKET PRICE 0825'!L17/124</f>
        <v>107693.548387097</v>
      </c>
      <c r="M17" s="17">
        <f>'MARKET PRICE 0825'!M17/124</f>
        <v>74354.8387096774</v>
      </c>
      <c r="N17" s="17">
        <f>'MARKET PRICE 0825'!N17/124</f>
        <v>74354.8387096774</v>
      </c>
      <c r="O17" s="17">
        <f>'MARKET PRICE 0825'!O17/124</f>
        <v>118096.774193548</v>
      </c>
    </row>
    <row r="18" ht="16.25" spans="1:15">
      <c r="A18" s="11" t="s">
        <v>37</v>
      </c>
      <c r="B18" s="17">
        <f>'MARKET PRICE 0825'!B18/124</f>
        <v>114314.516129032</v>
      </c>
      <c r="C18" s="17">
        <f>'MARKET PRICE 0825'!C18/124</f>
        <v>71983.8709677419</v>
      </c>
      <c r="D18" s="17">
        <f>'MARKET PRICE 0825'!D18/124</f>
        <v>71983.8709677419</v>
      </c>
      <c r="E18" s="17">
        <f>'MARKET PRICE 0825'!E18/124</f>
        <v>104241.935483871</v>
      </c>
      <c r="F18" s="17">
        <f>'MARKET PRICE 0825'!F18/124</f>
        <v>66685.4838709677</v>
      </c>
      <c r="G18" s="17">
        <f>'MARKET PRICE 0825'!G18/124</f>
        <v>75177.4193548387</v>
      </c>
      <c r="H18" s="17">
        <f>'MARKET PRICE 0825'!H18/124</f>
        <v>179596.774193548</v>
      </c>
      <c r="I18" s="17">
        <f>'MARKET PRICE 0825'!I18/124</f>
        <v>179596.774193548</v>
      </c>
      <c r="J18" s="17">
        <f>'MARKET PRICE 0825'!J18/124</f>
        <v>75177.4193548387</v>
      </c>
      <c r="K18" s="17">
        <f>'MARKET PRICE 0825'!K18/124</f>
        <v>68016.1290322581</v>
      </c>
      <c r="L18" s="17">
        <f>'MARKET PRICE 0825'!L18/124</f>
        <v>106330.64516129</v>
      </c>
      <c r="M18" s="17">
        <f>'MARKET PRICE 0825'!M18/124</f>
        <v>73419.3548387097</v>
      </c>
      <c r="N18" s="17">
        <f>'MARKET PRICE 0825'!N18/124</f>
        <v>73419.3548387097</v>
      </c>
      <c r="O18" s="17">
        <f>'MARKET PRICE 0825'!O18/124</f>
        <v>116604.838709677</v>
      </c>
    </row>
    <row r="19" ht="16.25" spans="1:15">
      <c r="A19" s="11" t="s">
        <v>38</v>
      </c>
      <c r="B19" s="17">
        <f>'MARKET PRICE 0825'!B19/124</f>
        <v>112862.903225806</v>
      </c>
      <c r="C19" s="17">
        <f>'MARKET PRICE 0825'!C19/124</f>
        <v>71064.5161290323</v>
      </c>
      <c r="D19" s="17">
        <f>'MARKET PRICE 0825'!D19/124</f>
        <v>71064.5161290323</v>
      </c>
      <c r="E19" s="17">
        <f>'MARKET PRICE 0825'!E19/124</f>
        <v>102911.290322581</v>
      </c>
      <c r="F19" s="17">
        <f>'MARKET PRICE 0825'!F19/124</f>
        <v>65766.1290322581</v>
      </c>
      <c r="G19" s="17">
        <f>'MARKET PRICE 0825'!G19/124</f>
        <v>74225.8064516129</v>
      </c>
      <c r="H19" s="17">
        <f>'MARKET PRICE 0825'!H19/124</f>
        <v>177298.387096774</v>
      </c>
      <c r="I19" s="17">
        <f>'MARKET PRICE 0825'!I19/124</f>
        <v>177298.387096774</v>
      </c>
      <c r="J19" s="17">
        <f>'MARKET PRICE 0825'!J19/124</f>
        <v>74225.8064516129</v>
      </c>
      <c r="K19" s="17">
        <f>'MARKET PRICE 0825'!K19/124</f>
        <v>67080.6451612903</v>
      </c>
      <c r="L19" s="17">
        <f>'MARKET PRICE 0825'!L19/124</f>
        <v>104967.741935484</v>
      </c>
      <c r="M19" s="17">
        <f>'MARKET PRICE 0825'!M19/124</f>
        <v>72483.8709677419</v>
      </c>
      <c r="N19" s="17">
        <f>'MARKET PRICE 0825'!N19/124</f>
        <v>72483.8709677419</v>
      </c>
      <c r="O19" s="17">
        <f>'MARKET PRICE 0825'!O19/124</f>
        <v>115120.967741935</v>
      </c>
    </row>
    <row r="20" ht="16.25" spans="1:15">
      <c r="A20" s="11" t="s">
        <v>39</v>
      </c>
      <c r="B20" s="17">
        <f>'MARKET PRICE 0825'!B20/124</f>
        <v>111395.161290323</v>
      </c>
      <c r="C20" s="17">
        <f>'MARKET PRICE 0825'!C20/124</f>
        <v>70137.0967741935</v>
      </c>
      <c r="D20" s="17">
        <f>'MARKET PRICE 0825'!D20/124</f>
        <v>70137.0967741935</v>
      </c>
      <c r="E20" s="17">
        <f>'MARKET PRICE 0825'!E20/124</f>
        <v>101572.580645161</v>
      </c>
      <c r="F20" s="17">
        <f>'MARKET PRICE 0825'!F20/124</f>
        <v>64846.7741935484</v>
      </c>
      <c r="G20" s="17">
        <f>'MARKET PRICE 0825'!G20/124</f>
        <v>73258.064516129</v>
      </c>
      <c r="H20" s="17">
        <f>'MARKET PRICE 0825'!H20/124</f>
        <v>175000</v>
      </c>
      <c r="I20" s="17">
        <f>'MARKET PRICE 0825'!I20/124</f>
        <v>175000</v>
      </c>
      <c r="J20" s="17">
        <f>'MARKET PRICE 0825'!J20/124</f>
        <v>73258.064516129</v>
      </c>
      <c r="K20" s="17">
        <f>'MARKET PRICE 0825'!K20/124</f>
        <v>66145.1612903226</v>
      </c>
      <c r="L20" s="17">
        <f>'MARKET PRICE 0825'!L20/124</f>
        <v>103604.838709677</v>
      </c>
      <c r="M20" s="17">
        <f>'MARKET PRICE 0825'!M20/124</f>
        <v>71540.3225806452</v>
      </c>
      <c r="N20" s="17">
        <f>'MARKET PRICE 0825'!N20/124</f>
        <v>71540.3225806452</v>
      </c>
      <c r="O20" s="17">
        <f>'MARKET PRICE 0825'!O20/124</f>
        <v>113620.967741935</v>
      </c>
    </row>
    <row r="21" ht="16.25" spans="1:15">
      <c r="A21" s="11" t="s">
        <v>100</v>
      </c>
      <c r="B21" s="17">
        <f>'MARKET PRICE 0825'!B21/124</f>
        <v>104435.483870968</v>
      </c>
      <c r="C21" s="17">
        <f>'MARKET PRICE 0825'!C21/124</f>
        <v>65758.064516129</v>
      </c>
      <c r="D21" s="17">
        <f>'MARKET PRICE 0825'!D21/124</f>
        <v>65758.064516129</v>
      </c>
      <c r="E21" s="17">
        <f>'MARKET PRICE 0825'!E21/124</f>
        <v>95233.8709677419</v>
      </c>
      <c r="F21" s="17">
        <f>'MARKET PRICE 0825'!F21/124</f>
        <v>60725.8064516129</v>
      </c>
      <c r="G21" s="17">
        <f>'MARKET PRICE 0825'!G21/124</f>
        <v>68685.4838709677</v>
      </c>
      <c r="H21" s="17">
        <f>'MARKET PRICE 0825'!H21/124</f>
        <v>164072.580645161</v>
      </c>
      <c r="I21" s="17">
        <f>'MARKET PRICE 0825'!I21/124</f>
        <v>164072.580645161</v>
      </c>
      <c r="J21" s="17">
        <f>'MARKET PRICE 0825'!J21/124</f>
        <v>68685.4838709677</v>
      </c>
      <c r="K21" s="17">
        <f>'MARKET PRICE 0825'!K21/124</f>
        <v>61943.5483870968</v>
      </c>
      <c r="L21" s="17">
        <f>'MARKET PRICE 0825'!L21/124</f>
        <v>97145.1612903226</v>
      </c>
      <c r="M21" s="17">
        <f>'MARKET PRICE 0825'!M21/124</f>
        <v>67072.5806451613</v>
      </c>
      <c r="N21" s="17">
        <f>'MARKET PRICE 0825'!N21/124</f>
        <v>67072.5806451613</v>
      </c>
      <c r="O21" s="17">
        <f>'MARKET PRICE 0825'!O21/124</f>
        <v>106524.193548387</v>
      </c>
    </row>
    <row r="22" ht="16.25" spans="1:15">
      <c r="A22" s="11" t="s">
        <v>101</v>
      </c>
      <c r="B22" s="17">
        <f>'MARKET PRICE 0825'!B22/124</f>
        <v>97629.0322580645</v>
      </c>
      <c r="C22" s="17">
        <f>'MARKET PRICE 0825'!C22/124</f>
        <v>61467.7419354839</v>
      </c>
      <c r="D22" s="17">
        <f>'MARKET PRICE 0825'!D22/124</f>
        <v>61467.7419354839</v>
      </c>
      <c r="E22" s="17">
        <f>'MARKET PRICE 0825'!E22/124</f>
        <v>89024.1935483871</v>
      </c>
      <c r="F22" s="17">
        <f>'MARKET PRICE 0825'!F22/124</f>
        <v>56701.6129032258</v>
      </c>
      <c r="G22" s="17">
        <f>'MARKET PRICE 0825'!G22/124</f>
        <v>64201.6129032258</v>
      </c>
      <c r="H22" s="17">
        <f>'MARKET PRICE 0825'!H22/124</f>
        <v>153370.967741935</v>
      </c>
      <c r="I22" s="17">
        <f>'MARKET PRICE 0825'!I22/124</f>
        <v>153370.967741935</v>
      </c>
      <c r="J22" s="17">
        <f>'MARKET PRICE 0825'!J22/124</f>
        <v>64201.6129032258</v>
      </c>
      <c r="K22" s="17">
        <f>'MARKET PRICE 0825'!K22/124</f>
        <v>56701.6129032258</v>
      </c>
      <c r="L22" s="17">
        <f>'MARKET PRICE 0825'!L22/124</f>
        <v>89024.1935483871</v>
      </c>
      <c r="M22" s="17">
        <f>'MARKET PRICE 0825'!M22/124</f>
        <v>61467.7419354839</v>
      </c>
      <c r="N22" s="17">
        <f>'MARKET PRICE 0825'!N22/124</f>
        <v>61467.7419354839</v>
      </c>
      <c r="O22" s="17">
        <f>'MARKET PRICE 0825'!O22/124</f>
        <v>97629.0322580645</v>
      </c>
    </row>
    <row r="23" ht="15.5" spans="1:15">
      <c r="A23" s="18"/>
      <c r="B23" s="19"/>
      <c r="C23" s="19"/>
      <c r="D23" s="19"/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ht="15.5" spans="2:6">
      <c r="B24" s="21"/>
      <c r="C24" s="22"/>
      <c r="D24" s="23"/>
      <c r="E24" s="24"/>
      <c r="F24" s="2" t="s">
        <v>42</v>
      </c>
    </row>
    <row r="25" spans="2:6">
      <c r="B25" s="25"/>
      <c r="F25" s="2" t="s">
        <v>43</v>
      </c>
    </row>
    <row r="26" ht="28.5" spans="1:15">
      <c r="A26" s="26" t="s">
        <v>44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</row>
    <row r="27" ht="61" customHeight="1" spans="1:15">
      <c r="A27" s="27" t="s">
        <v>102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ht="16.25" spans="1:15">
      <c r="A28" s="11" t="s">
        <v>4</v>
      </c>
      <c r="B28" s="12" t="s">
        <v>5</v>
      </c>
      <c r="C28" s="13" t="s">
        <v>6</v>
      </c>
      <c r="D28" s="13" t="s">
        <v>7</v>
      </c>
      <c r="E28" s="12" t="s">
        <v>8</v>
      </c>
      <c r="F28" s="14" t="s">
        <v>9</v>
      </c>
      <c r="G28" s="13" t="s">
        <v>10</v>
      </c>
      <c r="H28" s="15" t="s">
        <v>11</v>
      </c>
      <c r="I28" s="15" t="s">
        <v>12</v>
      </c>
      <c r="J28" s="13" t="s">
        <v>13</v>
      </c>
      <c r="K28" s="31" t="s">
        <v>14</v>
      </c>
      <c r="L28" s="12" t="s">
        <v>15</v>
      </c>
      <c r="M28" s="13" t="s">
        <v>16</v>
      </c>
      <c r="N28" s="13" t="s">
        <v>17</v>
      </c>
      <c r="O28" s="12" t="s">
        <v>18</v>
      </c>
    </row>
    <row r="29" ht="16.25" spans="1:15">
      <c r="A29" s="11" t="s">
        <v>19</v>
      </c>
      <c r="B29" s="12" t="s">
        <v>47</v>
      </c>
      <c r="C29" s="16" t="s">
        <v>21</v>
      </c>
      <c r="D29" s="16" t="s">
        <v>21</v>
      </c>
      <c r="E29" s="12" t="s">
        <v>22</v>
      </c>
      <c r="F29" s="16" t="s">
        <v>21</v>
      </c>
      <c r="G29" s="16" t="s">
        <v>48</v>
      </c>
      <c r="H29" s="15" t="s">
        <v>24</v>
      </c>
      <c r="I29" s="15" t="s">
        <v>24</v>
      </c>
      <c r="J29" s="16" t="s">
        <v>49</v>
      </c>
      <c r="K29" s="16" t="s">
        <v>21</v>
      </c>
      <c r="L29" s="12" t="s">
        <v>26</v>
      </c>
      <c r="M29" s="16" t="s">
        <v>21</v>
      </c>
      <c r="N29" s="16" t="s">
        <v>21</v>
      </c>
      <c r="O29" s="12" t="s">
        <v>50</v>
      </c>
    </row>
    <row r="30" ht="16.25" spans="1:15">
      <c r="A30" s="11" t="s">
        <v>27</v>
      </c>
      <c r="B30" s="28">
        <f>B8*84%</f>
        <v>110480.322580645</v>
      </c>
      <c r="C30" s="28">
        <f t="shared" ref="B30:O30" si="0">C8*84%</f>
        <v>69564.1935483871</v>
      </c>
      <c r="D30" s="28">
        <f t="shared" si="0"/>
        <v>69564.1935483871</v>
      </c>
      <c r="E30" s="28">
        <f t="shared" si="0"/>
        <v>100745.806451613</v>
      </c>
      <c r="F30" s="28">
        <f t="shared" si="0"/>
        <v>65025.4838709677</v>
      </c>
      <c r="G30" s="28">
        <f t="shared" si="0"/>
        <v>72653.2258064516</v>
      </c>
      <c r="H30" s="28">
        <f t="shared" si="0"/>
        <v>173561.612903226</v>
      </c>
      <c r="I30" s="28">
        <f t="shared" si="0"/>
        <v>173561.612903226</v>
      </c>
      <c r="J30" s="28">
        <f t="shared" si="0"/>
        <v>72653.2258064516</v>
      </c>
      <c r="K30" s="28">
        <f t="shared" si="0"/>
        <v>65025.4838709677</v>
      </c>
      <c r="L30" s="28">
        <f t="shared" si="0"/>
        <v>100745.806451613</v>
      </c>
      <c r="M30" s="28">
        <f t="shared" si="0"/>
        <v>69564.1935483871</v>
      </c>
      <c r="N30" s="28">
        <f t="shared" si="0"/>
        <v>69564.1935483871</v>
      </c>
      <c r="O30" s="28">
        <f t="shared" si="0"/>
        <v>110480.322580645</v>
      </c>
    </row>
    <row r="31" ht="16.25" spans="1:15">
      <c r="A31" s="11" t="s">
        <v>28</v>
      </c>
      <c r="B31" s="28">
        <f t="shared" ref="B31:O31" si="1">B9*84%</f>
        <v>109220.322580645</v>
      </c>
      <c r="C31" s="28">
        <f t="shared" si="1"/>
        <v>68771.6129032258</v>
      </c>
      <c r="D31" s="28">
        <f t="shared" si="1"/>
        <v>68771.6129032258</v>
      </c>
      <c r="E31" s="28">
        <f t="shared" si="1"/>
        <v>99600.9677419355</v>
      </c>
      <c r="F31" s="28">
        <f t="shared" si="1"/>
        <v>64239.6774193548</v>
      </c>
      <c r="G31" s="28">
        <f t="shared" si="1"/>
        <v>71826.7741935484</v>
      </c>
      <c r="H31" s="28">
        <f t="shared" si="1"/>
        <v>171590.322580645</v>
      </c>
      <c r="I31" s="28">
        <f t="shared" si="1"/>
        <v>171590.322580645</v>
      </c>
      <c r="J31" s="28">
        <f t="shared" si="1"/>
        <v>71826.7741935484</v>
      </c>
      <c r="K31" s="28">
        <f t="shared" si="1"/>
        <v>64239.6774193548</v>
      </c>
      <c r="L31" s="28">
        <f t="shared" si="1"/>
        <v>99600.9677419355</v>
      </c>
      <c r="M31" s="28">
        <f t="shared" si="1"/>
        <v>68771.6129032258</v>
      </c>
      <c r="N31" s="28">
        <f t="shared" si="1"/>
        <v>68771.6129032258</v>
      </c>
      <c r="O31" s="28">
        <f t="shared" si="1"/>
        <v>109220.322580645</v>
      </c>
    </row>
    <row r="32" ht="16.25" spans="1:15">
      <c r="A32" s="11" t="s">
        <v>29</v>
      </c>
      <c r="B32" s="28">
        <f t="shared" ref="B32:O32" si="2">B10*84%</f>
        <v>107973.870967742</v>
      </c>
      <c r="C32" s="28">
        <f t="shared" si="2"/>
        <v>67985.8064516129</v>
      </c>
      <c r="D32" s="28">
        <f t="shared" si="2"/>
        <v>67985.8064516129</v>
      </c>
      <c r="E32" s="28">
        <f t="shared" si="2"/>
        <v>98456.1290322581</v>
      </c>
      <c r="F32" s="28">
        <f t="shared" si="2"/>
        <v>63447.0967741936</v>
      </c>
      <c r="G32" s="28">
        <f t="shared" si="2"/>
        <v>71007.0967741935</v>
      </c>
      <c r="H32" s="28">
        <f t="shared" si="2"/>
        <v>169619.032258064</v>
      </c>
      <c r="I32" s="28">
        <f t="shared" si="2"/>
        <v>169619.032258064</v>
      </c>
      <c r="J32" s="28">
        <f t="shared" si="2"/>
        <v>71007.0967741935</v>
      </c>
      <c r="K32" s="28">
        <f t="shared" si="2"/>
        <v>63447.0967741936</v>
      </c>
      <c r="L32" s="28">
        <f t="shared" si="2"/>
        <v>98456.1290322581</v>
      </c>
      <c r="M32" s="28">
        <f t="shared" si="2"/>
        <v>67985.8064516129</v>
      </c>
      <c r="N32" s="28">
        <f t="shared" si="2"/>
        <v>67985.8064516129</v>
      </c>
      <c r="O32" s="28">
        <f t="shared" si="2"/>
        <v>107973.870967742</v>
      </c>
    </row>
    <row r="33" ht="16.25" spans="1:15">
      <c r="A33" s="11" t="s">
        <v>30</v>
      </c>
      <c r="B33" s="28">
        <f t="shared" ref="B33:O33" si="3">B11*84%</f>
        <v>106720.64516129</v>
      </c>
      <c r="C33" s="28">
        <f t="shared" si="3"/>
        <v>67193.2258064516</v>
      </c>
      <c r="D33" s="28">
        <f t="shared" si="3"/>
        <v>67193.2258064516</v>
      </c>
      <c r="E33" s="28">
        <f t="shared" si="3"/>
        <v>97311.2903225807</v>
      </c>
      <c r="F33" s="28">
        <f t="shared" si="3"/>
        <v>62661.2903225807</v>
      </c>
      <c r="G33" s="28">
        <f t="shared" si="3"/>
        <v>70180.6451612903</v>
      </c>
      <c r="H33" s="28">
        <f t="shared" si="3"/>
        <v>167661.290322581</v>
      </c>
      <c r="I33" s="28">
        <f t="shared" si="3"/>
        <v>167661.290322581</v>
      </c>
      <c r="J33" s="28">
        <f t="shared" si="3"/>
        <v>70180.6451612903</v>
      </c>
      <c r="K33" s="28">
        <f t="shared" si="3"/>
        <v>62661.2903225807</v>
      </c>
      <c r="L33" s="28">
        <f t="shared" si="3"/>
        <v>97311.2903225807</v>
      </c>
      <c r="M33" s="28">
        <f t="shared" si="3"/>
        <v>67193.2258064516</v>
      </c>
      <c r="N33" s="28">
        <f t="shared" si="3"/>
        <v>67193.2258064516</v>
      </c>
      <c r="O33" s="28">
        <f t="shared" si="3"/>
        <v>106720.64516129</v>
      </c>
    </row>
    <row r="34" ht="16.25" spans="1:15">
      <c r="A34" s="11" t="s">
        <v>31</v>
      </c>
      <c r="B34" s="28">
        <f t="shared" ref="B34:O34" si="4">B12*84%</f>
        <v>103394.516129032</v>
      </c>
      <c r="C34" s="28">
        <f t="shared" si="4"/>
        <v>65106.7741935484</v>
      </c>
      <c r="D34" s="28">
        <f t="shared" si="4"/>
        <v>65106.7741935484</v>
      </c>
      <c r="E34" s="28">
        <f t="shared" si="4"/>
        <v>94290</v>
      </c>
      <c r="F34" s="28">
        <f t="shared" si="4"/>
        <v>60656.1290322581</v>
      </c>
      <c r="G34" s="28">
        <f t="shared" si="4"/>
        <v>67999.3548387097</v>
      </c>
      <c r="H34" s="28">
        <f t="shared" si="4"/>
        <v>162438.387096774</v>
      </c>
      <c r="I34" s="28">
        <f t="shared" si="4"/>
        <v>162438.387096774</v>
      </c>
      <c r="J34" s="28">
        <f t="shared" si="4"/>
        <v>67999.3548387097</v>
      </c>
      <c r="K34" s="28">
        <f t="shared" si="4"/>
        <v>61868.7096774193</v>
      </c>
      <c r="L34" s="28">
        <f t="shared" si="4"/>
        <v>96173.2258064516</v>
      </c>
      <c r="M34" s="28">
        <f t="shared" si="4"/>
        <v>66407.4193548387</v>
      </c>
      <c r="N34" s="28">
        <f t="shared" si="4"/>
        <v>66407.4193548387</v>
      </c>
      <c r="O34" s="28">
        <f t="shared" si="4"/>
        <v>105467.419354839</v>
      </c>
    </row>
    <row r="35" ht="16.25" spans="1:15">
      <c r="A35" s="11" t="s">
        <v>32</v>
      </c>
      <c r="B35" s="28">
        <f t="shared" ref="B35:O35" si="5">B13*84%</f>
        <v>102175.161290323</v>
      </c>
      <c r="C35" s="28">
        <f t="shared" si="5"/>
        <v>64327.7419354839</v>
      </c>
      <c r="D35" s="28">
        <f t="shared" si="5"/>
        <v>64327.7419354839</v>
      </c>
      <c r="E35" s="28">
        <f t="shared" si="5"/>
        <v>93165.4838709677</v>
      </c>
      <c r="F35" s="28">
        <f t="shared" si="5"/>
        <v>59877.0967741936</v>
      </c>
      <c r="G35" s="28">
        <f t="shared" si="5"/>
        <v>67193.2258064516</v>
      </c>
      <c r="H35" s="28">
        <f t="shared" si="5"/>
        <v>160507.741935484</v>
      </c>
      <c r="I35" s="28">
        <f t="shared" si="5"/>
        <v>160507.741935484</v>
      </c>
      <c r="J35" s="28">
        <f t="shared" si="5"/>
        <v>67193.2258064516</v>
      </c>
      <c r="K35" s="28">
        <f t="shared" si="5"/>
        <v>61076.1290322581</v>
      </c>
      <c r="L35" s="28">
        <f t="shared" si="5"/>
        <v>95028.3870967742</v>
      </c>
      <c r="M35" s="28">
        <f t="shared" si="5"/>
        <v>65614.8387096774</v>
      </c>
      <c r="N35" s="28">
        <f t="shared" si="5"/>
        <v>65614.8387096774</v>
      </c>
      <c r="O35" s="28">
        <f t="shared" si="5"/>
        <v>104214.193548387</v>
      </c>
    </row>
    <row r="36" ht="16.25" spans="1:15">
      <c r="A36" s="11" t="s">
        <v>33</v>
      </c>
      <c r="B36" s="28">
        <f t="shared" ref="B36:O36" si="6">B14*84%</f>
        <v>100942.258064516</v>
      </c>
      <c r="C36" s="28">
        <f t="shared" si="6"/>
        <v>63555.4838709677</v>
      </c>
      <c r="D36" s="28">
        <f t="shared" si="6"/>
        <v>63555.4838709677</v>
      </c>
      <c r="E36" s="28">
        <f t="shared" si="6"/>
        <v>92047.7419354839</v>
      </c>
      <c r="F36" s="28">
        <f t="shared" si="6"/>
        <v>59111.6129032258</v>
      </c>
      <c r="G36" s="28">
        <f t="shared" si="6"/>
        <v>66387.0967741935</v>
      </c>
      <c r="H36" s="28">
        <f t="shared" si="6"/>
        <v>158583.870967742</v>
      </c>
      <c r="I36" s="28">
        <f t="shared" si="6"/>
        <v>158583.870967742</v>
      </c>
      <c r="J36" s="28">
        <f t="shared" si="6"/>
        <v>66387.0967741935</v>
      </c>
      <c r="K36" s="28">
        <f t="shared" si="6"/>
        <v>60290.3225806452</v>
      </c>
      <c r="L36" s="28">
        <f t="shared" si="6"/>
        <v>93883.5483870968</v>
      </c>
      <c r="M36" s="28">
        <f t="shared" si="6"/>
        <v>64829.0322580645</v>
      </c>
      <c r="N36" s="28">
        <f t="shared" si="6"/>
        <v>64829.0322580645</v>
      </c>
      <c r="O36" s="28">
        <f t="shared" si="6"/>
        <v>102960.967741935</v>
      </c>
    </row>
    <row r="37" ht="16.25" spans="1:15">
      <c r="A37" s="11" t="s">
        <v>34</v>
      </c>
      <c r="B37" s="28">
        <f t="shared" ref="B37:O37" si="7">B15*84%</f>
        <v>99709.3548387097</v>
      </c>
      <c r="C37" s="28">
        <f t="shared" si="7"/>
        <v>62783.2258064516</v>
      </c>
      <c r="D37" s="28">
        <f t="shared" si="7"/>
        <v>62783.2258064516</v>
      </c>
      <c r="E37" s="28">
        <f t="shared" si="7"/>
        <v>90923.2258064516</v>
      </c>
      <c r="F37" s="28">
        <f t="shared" si="7"/>
        <v>58339.3548387097</v>
      </c>
      <c r="G37" s="28">
        <f t="shared" si="7"/>
        <v>65574.1935483871</v>
      </c>
      <c r="H37" s="28">
        <f t="shared" si="7"/>
        <v>156653.225806452</v>
      </c>
      <c r="I37" s="28">
        <f t="shared" si="7"/>
        <v>156653.225806452</v>
      </c>
      <c r="J37" s="28">
        <f t="shared" si="7"/>
        <v>65574.1935483871</v>
      </c>
      <c r="K37" s="28">
        <f t="shared" si="7"/>
        <v>59504.5161290323</v>
      </c>
      <c r="L37" s="28">
        <f t="shared" si="7"/>
        <v>92745.4838709677</v>
      </c>
      <c r="M37" s="28">
        <f t="shared" si="7"/>
        <v>64043.2258064516</v>
      </c>
      <c r="N37" s="28">
        <f t="shared" si="7"/>
        <v>64043.2258064516</v>
      </c>
      <c r="O37" s="28">
        <f t="shared" si="7"/>
        <v>101707.741935484</v>
      </c>
    </row>
    <row r="38" ht="16.25" spans="1:15">
      <c r="A38" s="11" t="s">
        <v>35</v>
      </c>
      <c r="B38" s="28">
        <f t="shared" ref="B38:O38" si="8">B16*84%</f>
        <v>98490</v>
      </c>
      <c r="C38" s="28">
        <f t="shared" si="8"/>
        <v>62004.1935483871</v>
      </c>
      <c r="D38" s="28">
        <f t="shared" si="8"/>
        <v>62004.1935483871</v>
      </c>
      <c r="E38" s="28">
        <f t="shared" si="8"/>
        <v>89812.2580645161</v>
      </c>
      <c r="F38" s="28">
        <f t="shared" si="8"/>
        <v>57567.0967741936</v>
      </c>
      <c r="G38" s="28">
        <f t="shared" si="8"/>
        <v>64774.8387096774</v>
      </c>
      <c r="H38" s="28">
        <f t="shared" si="8"/>
        <v>154715.806451613</v>
      </c>
      <c r="I38" s="28">
        <f t="shared" si="8"/>
        <v>154715.806451613</v>
      </c>
      <c r="J38" s="28">
        <f t="shared" si="8"/>
        <v>64774.8387096774</v>
      </c>
      <c r="K38" s="28">
        <f t="shared" si="8"/>
        <v>58718.7096774193</v>
      </c>
      <c r="L38" s="28">
        <f t="shared" si="8"/>
        <v>91607.4193548387</v>
      </c>
      <c r="M38" s="28">
        <f t="shared" si="8"/>
        <v>63243.8709677419</v>
      </c>
      <c r="N38" s="28">
        <f t="shared" si="8"/>
        <v>63243.8709677419</v>
      </c>
      <c r="O38" s="28">
        <f t="shared" si="8"/>
        <v>100461.290322581</v>
      </c>
    </row>
    <row r="39" ht="16.25" spans="1:15">
      <c r="A39" s="11" t="s">
        <v>36</v>
      </c>
      <c r="B39" s="28">
        <f t="shared" ref="B39:O39" si="9">B17*84%</f>
        <v>97257.0967741935</v>
      </c>
      <c r="C39" s="28">
        <f t="shared" si="9"/>
        <v>61231.935483871</v>
      </c>
      <c r="D39" s="28">
        <f t="shared" si="9"/>
        <v>61231.935483871</v>
      </c>
      <c r="E39" s="28">
        <f t="shared" si="9"/>
        <v>88687.7419354839</v>
      </c>
      <c r="F39" s="28">
        <f t="shared" si="9"/>
        <v>56788.064516129</v>
      </c>
      <c r="G39" s="28">
        <f t="shared" si="9"/>
        <v>63961.935483871</v>
      </c>
      <c r="H39" s="28">
        <f t="shared" si="9"/>
        <v>152785.161290323</v>
      </c>
      <c r="I39" s="28">
        <f t="shared" si="9"/>
        <v>152785.161290323</v>
      </c>
      <c r="J39" s="28">
        <f t="shared" si="9"/>
        <v>63961.935483871</v>
      </c>
      <c r="K39" s="28">
        <f t="shared" si="9"/>
        <v>57919.3548387097</v>
      </c>
      <c r="L39" s="28">
        <f t="shared" si="9"/>
        <v>90462.5806451613</v>
      </c>
      <c r="M39" s="28">
        <f t="shared" si="9"/>
        <v>62458.064516129</v>
      </c>
      <c r="N39" s="28">
        <f t="shared" si="9"/>
        <v>62458.064516129</v>
      </c>
      <c r="O39" s="28">
        <f t="shared" si="9"/>
        <v>99201.2903225807</v>
      </c>
    </row>
    <row r="40" ht="16.25" spans="1:15">
      <c r="A40" s="11" t="s">
        <v>37</v>
      </c>
      <c r="B40" s="28">
        <f t="shared" ref="B40:O40" si="10">B18*84%</f>
        <v>96024.1935483871</v>
      </c>
      <c r="C40" s="28">
        <f t="shared" si="10"/>
        <v>60466.4516129032</v>
      </c>
      <c r="D40" s="28">
        <f t="shared" si="10"/>
        <v>60466.4516129032</v>
      </c>
      <c r="E40" s="28">
        <f t="shared" si="10"/>
        <v>87563.2258064516</v>
      </c>
      <c r="F40" s="28">
        <f t="shared" si="10"/>
        <v>56015.8064516129</v>
      </c>
      <c r="G40" s="28">
        <f t="shared" si="10"/>
        <v>63149.0322580645</v>
      </c>
      <c r="H40" s="28">
        <f t="shared" si="10"/>
        <v>150861.290322581</v>
      </c>
      <c r="I40" s="28">
        <f t="shared" si="10"/>
        <v>150861.290322581</v>
      </c>
      <c r="J40" s="28">
        <f t="shared" si="10"/>
        <v>63149.0322580645</v>
      </c>
      <c r="K40" s="28">
        <f t="shared" si="10"/>
        <v>57133.5483870968</v>
      </c>
      <c r="L40" s="28">
        <f t="shared" si="10"/>
        <v>89317.7419354839</v>
      </c>
      <c r="M40" s="28">
        <f t="shared" si="10"/>
        <v>61672.2580645161</v>
      </c>
      <c r="N40" s="28">
        <f t="shared" si="10"/>
        <v>61672.2580645161</v>
      </c>
      <c r="O40" s="28">
        <f t="shared" si="10"/>
        <v>97948.064516129</v>
      </c>
    </row>
    <row r="41" ht="16.25" spans="1:15">
      <c r="A41" s="11" t="s">
        <v>38</v>
      </c>
      <c r="B41" s="28">
        <f t="shared" ref="B41:O41" si="11">B19*84%</f>
        <v>94804.8387096774</v>
      </c>
      <c r="C41" s="28">
        <f t="shared" si="11"/>
        <v>59694.1935483871</v>
      </c>
      <c r="D41" s="28">
        <f t="shared" si="11"/>
        <v>59694.1935483871</v>
      </c>
      <c r="E41" s="28">
        <f t="shared" si="11"/>
        <v>86445.4838709677</v>
      </c>
      <c r="F41" s="28">
        <f t="shared" si="11"/>
        <v>55243.5483870968</v>
      </c>
      <c r="G41" s="28">
        <f t="shared" si="11"/>
        <v>62349.6774193548</v>
      </c>
      <c r="H41" s="28">
        <f t="shared" si="11"/>
        <v>148930.64516129</v>
      </c>
      <c r="I41" s="28">
        <f t="shared" si="11"/>
        <v>148930.64516129</v>
      </c>
      <c r="J41" s="28">
        <f t="shared" si="11"/>
        <v>62349.6774193548</v>
      </c>
      <c r="K41" s="28">
        <f t="shared" si="11"/>
        <v>56347.7419354839</v>
      </c>
      <c r="L41" s="28">
        <f t="shared" si="11"/>
        <v>88172.9032258064</v>
      </c>
      <c r="M41" s="28">
        <f t="shared" si="11"/>
        <v>60886.4516129032</v>
      </c>
      <c r="N41" s="28">
        <f t="shared" si="11"/>
        <v>60886.4516129032</v>
      </c>
      <c r="O41" s="28">
        <f t="shared" si="11"/>
        <v>96701.6129032258</v>
      </c>
    </row>
    <row r="42" ht="16.25" spans="1:15">
      <c r="A42" s="11" t="s">
        <v>39</v>
      </c>
      <c r="B42" s="28">
        <f t="shared" ref="B42:O42" si="12">B20*84%</f>
        <v>93571.935483871</v>
      </c>
      <c r="C42" s="28">
        <f t="shared" si="12"/>
        <v>58915.1612903226</v>
      </c>
      <c r="D42" s="28">
        <f t="shared" si="12"/>
        <v>58915.1612903226</v>
      </c>
      <c r="E42" s="28">
        <f t="shared" si="12"/>
        <v>85320.9677419355</v>
      </c>
      <c r="F42" s="28">
        <f t="shared" si="12"/>
        <v>54471.2903225806</v>
      </c>
      <c r="G42" s="28">
        <f t="shared" si="12"/>
        <v>61536.7741935484</v>
      </c>
      <c r="H42" s="28">
        <f t="shared" si="12"/>
        <v>147000</v>
      </c>
      <c r="I42" s="28">
        <f t="shared" si="12"/>
        <v>147000</v>
      </c>
      <c r="J42" s="28">
        <f t="shared" si="12"/>
        <v>61536.7741935484</v>
      </c>
      <c r="K42" s="28">
        <f t="shared" si="12"/>
        <v>55561.935483871</v>
      </c>
      <c r="L42" s="28">
        <f t="shared" si="12"/>
        <v>87028.064516129</v>
      </c>
      <c r="M42" s="28">
        <f t="shared" si="12"/>
        <v>60093.8709677419</v>
      </c>
      <c r="N42" s="28">
        <f t="shared" si="12"/>
        <v>60093.8709677419</v>
      </c>
      <c r="O42" s="28">
        <f t="shared" si="12"/>
        <v>95441.6129032258</v>
      </c>
    </row>
    <row r="43" ht="16.25" spans="1:15">
      <c r="A43" s="11" t="s">
        <v>100</v>
      </c>
      <c r="B43" s="28">
        <f t="shared" ref="B43:O43" si="13">B21*84%</f>
        <v>87725.8064516129</v>
      </c>
      <c r="C43" s="28">
        <f t="shared" si="13"/>
        <v>55236.7741935484</v>
      </c>
      <c r="D43" s="28">
        <f t="shared" si="13"/>
        <v>55236.7741935484</v>
      </c>
      <c r="E43" s="28">
        <f t="shared" si="13"/>
        <v>79996.4516129032</v>
      </c>
      <c r="F43" s="28">
        <f t="shared" si="13"/>
        <v>51009.6774193548</v>
      </c>
      <c r="G43" s="28">
        <f t="shared" si="13"/>
        <v>57695.8064516129</v>
      </c>
      <c r="H43" s="28">
        <f t="shared" si="13"/>
        <v>137820.967741935</v>
      </c>
      <c r="I43" s="28">
        <f t="shared" si="13"/>
        <v>137820.967741935</v>
      </c>
      <c r="J43" s="28">
        <f t="shared" si="13"/>
        <v>57695.8064516129</v>
      </c>
      <c r="K43" s="28">
        <f t="shared" si="13"/>
        <v>52032.5806451613</v>
      </c>
      <c r="L43" s="28">
        <f t="shared" si="13"/>
        <v>81601.935483871</v>
      </c>
      <c r="M43" s="28">
        <f t="shared" si="13"/>
        <v>56340.9677419355</v>
      </c>
      <c r="N43" s="28">
        <f t="shared" si="13"/>
        <v>56340.9677419355</v>
      </c>
      <c r="O43" s="28">
        <f t="shared" si="13"/>
        <v>89480.3225806452</v>
      </c>
    </row>
    <row r="44" ht="16.25" spans="1:15">
      <c r="A44" s="11" t="s">
        <v>101</v>
      </c>
      <c r="B44" s="28">
        <f t="shared" ref="B44:O44" si="14">B22*84%</f>
        <v>82008.3870967742</v>
      </c>
      <c r="C44" s="28">
        <f t="shared" si="14"/>
        <v>51632.9032258064</v>
      </c>
      <c r="D44" s="28">
        <f t="shared" si="14"/>
        <v>51632.9032258064</v>
      </c>
      <c r="E44" s="28">
        <f t="shared" si="14"/>
        <v>74780.3225806452</v>
      </c>
      <c r="F44" s="28">
        <f t="shared" si="14"/>
        <v>47629.3548387097</v>
      </c>
      <c r="G44" s="28">
        <f t="shared" si="14"/>
        <v>53929.3548387097</v>
      </c>
      <c r="H44" s="28">
        <f t="shared" si="14"/>
        <v>128831.612903226</v>
      </c>
      <c r="I44" s="28">
        <f t="shared" si="14"/>
        <v>128831.612903226</v>
      </c>
      <c r="J44" s="28">
        <f t="shared" si="14"/>
        <v>53929.3548387097</v>
      </c>
      <c r="K44" s="28">
        <f t="shared" si="14"/>
        <v>47629.3548387097</v>
      </c>
      <c r="L44" s="28">
        <f t="shared" si="14"/>
        <v>74780.3225806452</v>
      </c>
      <c r="M44" s="28">
        <f t="shared" si="14"/>
        <v>51632.9032258064</v>
      </c>
      <c r="N44" s="28">
        <f t="shared" si="14"/>
        <v>51632.9032258064</v>
      </c>
      <c r="O44" s="28">
        <f t="shared" si="14"/>
        <v>82008.3870967742</v>
      </c>
    </row>
    <row r="46" ht="21" spans="1:15">
      <c r="A46" s="29" t="s">
        <v>46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</sheetData>
  <mergeCells count="7">
    <mergeCell ref="A1:O1"/>
    <mergeCell ref="A2:O2"/>
    <mergeCell ref="A3:O3"/>
    <mergeCell ref="A4:O4"/>
    <mergeCell ref="A26:O26"/>
    <mergeCell ref="A27:O27"/>
    <mergeCell ref="A46:O4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MARKET PRICE 0825</vt:lpstr>
      <vt:lpstr>FINAL PRICE</vt:lpstr>
      <vt:lpstr>PRICE CALCULATION</vt:lpstr>
      <vt:lpstr>USD PRICE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changsheng yan</dc:creator>
  <cp:lastModifiedBy>sales</cp:lastModifiedBy>
  <dcterms:created xsi:type="dcterms:W3CDTF">2015-06-05T18:19:00Z</dcterms:created>
  <dcterms:modified xsi:type="dcterms:W3CDTF">2025-08-23T09:18:34Z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8874117657F04127AE8DBD0653BCB619_13</vt:lpwstr>
  </property>
  <property fmtid="{D5CDD505-2E9C-101B-9397-08002B2CF9AE}" pid="3" name="KSOProductBuildVer">
    <vt:lpwstr>2057-12.2.0.21936</vt:lpwstr>
  </property>
</Properties>
</file>